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woodwor\Downloads\"/>
    </mc:Choice>
  </mc:AlternateContent>
  <xr:revisionPtr revIDLastSave="0" documentId="13_ncr:1_{9F4A0A71-EF3D-463C-B1B5-6BB1F467956D}" xr6:coauthVersionLast="47" xr6:coauthVersionMax="47" xr10:uidLastSave="{00000000-0000-0000-0000-000000000000}"/>
  <bookViews>
    <workbookView xWindow="-120" yWindow="-120" windowWidth="20730" windowHeight="11160" tabRatio="744" activeTab="1" xr2:uid="{874BADD7-AC76-4E8D-9FB1-C821F9D78FE0}"/>
  </bookViews>
  <sheets>
    <sheet name="Instructions" sheetId="22" r:id="rId1"/>
    <sheet name="1-Agreement" sheetId="8" r:id="rId2"/>
    <sheet name="2(a)-Staff" sheetId="1" r:id="rId3"/>
    <sheet name="2(b)-Staff" sheetId="29" r:id="rId4"/>
    <sheet name="3-Site Information" sheetId="20" r:id="rId5"/>
    <sheet name="4-Schedule" sheetId="18" r:id="rId6"/>
    <sheet name="5-Event Budget" sheetId="7" r:id="rId7"/>
    <sheet name="6-Profit Estimation" sheetId="17" r:id="rId8"/>
    <sheet name="Daily Cash Form" sheetId="24" r:id="rId9"/>
    <sheet name="NMR Form" sheetId="28" r:id="rId10"/>
  </sheets>
  <definedNames>
    <definedName name="_xlnm.Print_Area" localSheetId="1">'1-Agreement'!$A$1:$R$66</definedName>
    <definedName name="_xlnm.Print_Area" localSheetId="2">'2(a)-Staff'!$A$1:$O$77</definedName>
    <definedName name="_xlnm.Print_Area" localSheetId="3">'2(b)-Staff'!$A$1:$O$25</definedName>
    <definedName name="_xlnm.Print_Area" localSheetId="4">'3-Site Information'!$A$1:$M$59</definedName>
    <definedName name="_xlnm.Print_Area" localSheetId="5">'4-Schedule'!$A$1:$K$51</definedName>
    <definedName name="_xlnm.Print_Area" localSheetId="6">'5-Event Budget'!$A$1:$P$57</definedName>
    <definedName name="_xlnm.Print_Area" localSheetId="7">'6-Profit Estimation'!$A$1:$AF$45</definedName>
    <definedName name="_xlnm.Print_Area" localSheetId="8">'Daily Cash Form'!$A$1:$P$47</definedName>
    <definedName name="_xlnm.Print_Area" localSheetId="0">Instructions!$A$1:$M$44</definedName>
    <definedName name="_xlnm.Print_Area" localSheetId="9">'NMR Form'!$A$1:$N$60</definedName>
    <definedName name="Select" localSheetId="3">'2(b)-Staff'!#REF!</definedName>
    <definedName name="Select" localSheetId="4">'3-Site Information'!#REF!</definedName>
    <definedName name="Select">'2(a)-Staff'!$C$59:$C$59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8" l="1"/>
  <c r="B14" i="8"/>
  <c r="D26" i="8"/>
  <c r="F71" i="8"/>
  <c r="L11" i="28"/>
  <c r="L23" i="28"/>
  <c r="L13" i="28"/>
  <c r="I23" i="20"/>
  <c r="R23" i="29" l="1"/>
  <c r="Q23" i="29"/>
  <c r="R22" i="29"/>
  <c r="Q22" i="29"/>
  <c r="R18" i="29"/>
  <c r="Q18" i="29"/>
  <c r="R17" i="29"/>
  <c r="Q17" i="29"/>
  <c r="R15" i="29"/>
  <c r="Q15" i="29"/>
  <c r="R11" i="29"/>
  <c r="Q11" i="29"/>
  <c r="G3" i="29"/>
  <c r="F3" i="29" s="1"/>
  <c r="B59" i="8"/>
  <c r="F79" i="8"/>
  <c r="B12" i="8" s="1"/>
  <c r="F80" i="8"/>
  <c r="R60" i="1" s="1"/>
  <c r="C60" i="1" s="1"/>
  <c r="O18" i="1"/>
  <c r="Q18" i="1"/>
  <c r="O19" i="1"/>
  <c r="Q19" i="1"/>
  <c r="O22" i="1"/>
  <c r="Q22" i="1"/>
  <c r="O23" i="1"/>
  <c r="Q23" i="1"/>
  <c r="Q15" i="1" l="1"/>
  <c r="G79" i="8"/>
  <c r="F56" i="8"/>
  <c r="B25" i="8"/>
  <c r="Q39" i="1"/>
  <c r="O39" i="1"/>
  <c r="Q60" i="1"/>
  <c r="O38" i="1"/>
  <c r="Q38" i="1"/>
  <c r="M9" i="17" l="1"/>
  <c r="I55" i="17" l="1"/>
  <c r="I54" i="17"/>
  <c r="I53" i="17"/>
  <c r="K53" i="17"/>
  <c r="K56" i="17"/>
  <c r="K55" i="17"/>
  <c r="K54" i="17"/>
  <c r="K28" i="17"/>
  <c r="K57" i="17" l="1"/>
  <c r="D55" i="17"/>
  <c r="E53" i="17"/>
  <c r="E52" i="17"/>
  <c r="D51" i="17"/>
  <c r="D54" i="17" l="1"/>
  <c r="K73" i="8"/>
  <c r="F73" i="8" s="1"/>
  <c r="L19" i="28"/>
  <c r="L17" i="28"/>
  <c r="L15" i="28"/>
  <c r="K74" i="8"/>
  <c r="F78" i="8"/>
  <c r="F77" i="8"/>
  <c r="R4" i="8"/>
  <c r="F69" i="8" s="1"/>
  <c r="G5" i="8"/>
  <c r="B2" i="29" l="1"/>
  <c r="B2" i="1"/>
  <c r="F74" i="8"/>
  <c r="F57" i="8" s="1"/>
  <c r="G7" i="28"/>
  <c r="F55" i="8"/>
  <c r="B33" i="8"/>
  <c r="D56" i="17"/>
  <c r="L45" i="17" s="1"/>
  <c r="C5" i="1"/>
  <c r="K27" i="8"/>
  <c r="D7" i="24" l="1"/>
  <c r="G3" i="1"/>
  <c r="F72" i="8"/>
  <c r="B4" i="28" s="1"/>
  <c r="D9" i="24"/>
  <c r="L9" i="24" l="1"/>
  <c r="C9" i="24" s="1"/>
  <c r="F3" i="1"/>
  <c r="Q69" i="1" l="1"/>
  <c r="Q68" i="1"/>
  <c r="Q67" i="1"/>
  <c r="Q66" i="1"/>
  <c r="Q65" i="1"/>
  <c r="Q64" i="1"/>
  <c r="Q63" i="1"/>
  <c r="Q62" i="1"/>
  <c r="Q61" i="1"/>
  <c r="Q37" i="1"/>
  <c r="Q36" i="1"/>
  <c r="Q31" i="1"/>
  <c r="Q30" i="1"/>
  <c r="Q11" i="1"/>
  <c r="Q10" i="1"/>
  <c r="Q7" i="1"/>
  <c r="Q6" i="1"/>
  <c r="C36" i="1"/>
  <c r="F76" i="8" l="1"/>
  <c r="O15" i="1"/>
  <c r="D57" i="17"/>
  <c r="L46" i="17" s="1"/>
  <c r="O37" i="1"/>
  <c r="B65" i="8" s="1"/>
  <c r="O36" i="1"/>
  <c r="O31" i="1"/>
  <c r="B62" i="8" s="1"/>
  <c r="O30" i="1"/>
  <c r="O11" i="1"/>
  <c r="O10" i="1"/>
  <c r="O7" i="1"/>
  <c r="O6" i="1"/>
  <c r="R15" i="1" l="1"/>
  <c r="C17" i="1" s="1"/>
  <c r="D6" i="24"/>
  <c r="D8" i="24"/>
  <c r="G8" i="28"/>
  <c r="C14" i="1"/>
  <c r="C11" i="1"/>
  <c r="C7" i="1"/>
  <c r="F5" i="18" l="1"/>
  <c r="C5" i="18"/>
  <c r="B5" i="18" l="1"/>
  <c r="G9" i="28"/>
  <c r="J9" i="28"/>
  <c r="F9" i="28" l="1"/>
  <c r="B66" i="8"/>
  <c r="B63" i="8"/>
  <c r="B3" i="20" l="1"/>
  <c r="G6" i="28"/>
  <c r="B2" i="7" l="1"/>
  <c r="B3" i="18"/>
  <c r="B3" i="7"/>
  <c r="B3" i="17"/>
  <c r="D21" i="17"/>
  <c r="D15" i="17"/>
  <c r="L6" i="17"/>
  <c r="M6" i="17" s="1"/>
  <c r="O6" i="17" l="1"/>
  <c r="O17" i="17" s="1"/>
  <c r="M13" i="17"/>
  <c r="M55" i="17"/>
  <c r="M27" i="17" s="1"/>
  <c r="M19" i="17"/>
  <c r="M53" i="17"/>
  <c r="M54" i="17"/>
  <c r="M26" i="17" s="1"/>
  <c r="B2" i="18"/>
  <c r="B2" i="20"/>
  <c r="M14" i="17"/>
  <c r="M15" i="17"/>
  <c r="M22" i="17"/>
  <c r="M21" i="17"/>
  <c r="M20" i="17"/>
  <c r="M17" i="17"/>
  <c r="M16" i="17"/>
  <c r="H22" i="20"/>
  <c r="B15" i="1"/>
  <c r="B3" i="1"/>
  <c r="N15" i="8"/>
  <c r="M13" i="7"/>
  <c r="M21" i="7"/>
  <c r="M28" i="7"/>
  <c r="M39" i="7"/>
  <c r="M44" i="7"/>
  <c r="AE28" i="17"/>
  <c r="AC28" i="17"/>
  <c r="AA28" i="17"/>
  <c r="Y28" i="17"/>
  <c r="W28" i="17"/>
  <c r="U28" i="17"/>
  <c r="S28" i="17"/>
  <c r="Q28" i="17"/>
  <c r="O28" i="17"/>
  <c r="M28" i="17"/>
  <c r="D15" i="8"/>
  <c r="O21" i="17" l="1"/>
  <c r="O20" i="17"/>
  <c r="O13" i="17"/>
  <c r="O14" i="17"/>
  <c r="O22" i="17"/>
  <c r="Q6" i="17"/>
  <c r="Q53" i="17" s="1"/>
  <c r="O15" i="17"/>
  <c r="O16" i="17"/>
  <c r="M52" i="17"/>
  <c r="M24" i="17" s="1"/>
  <c r="M25" i="17"/>
  <c r="M29" i="17" s="1"/>
  <c r="O19" i="17"/>
  <c r="O55" i="17"/>
  <c r="O27" i="17" s="1"/>
  <c r="O53" i="17"/>
  <c r="O54" i="17"/>
  <c r="O26" i="17" s="1"/>
  <c r="M47" i="7"/>
  <c r="K2" i="17"/>
  <c r="AE38" i="17"/>
  <c r="AE37" i="17"/>
  <c r="AE35" i="17"/>
  <c r="AE34" i="17"/>
  <c r="AE32" i="17"/>
  <c r="AE31" i="17"/>
  <c r="AE11" i="17"/>
  <c r="AE10" i="17"/>
  <c r="AE9" i="17"/>
  <c r="M55" i="7"/>
  <c r="Y38" i="17"/>
  <c r="Y37" i="17"/>
  <c r="Y35" i="17"/>
  <c r="Y34" i="17"/>
  <c r="Y32" i="17"/>
  <c r="Y31" i="17"/>
  <c r="Y11" i="17"/>
  <c r="Y10" i="17"/>
  <c r="Y9" i="17"/>
  <c r="W38" i="17"/>
  <c r="W37" i="17"/>
  <c r="W35" i="17"/>
  <c r="W34" i="17"/>
  <c r="W32" i="17"/>
  <c r="W31" i="17"/>
  <c r="W11" i="17"/>
  <c r="W10" i="17"/>
  <c r="W9" i="17"/>
  <c r="AC38" i="17"/>
  <c r="AA38" i="17"/>
  <c r="U38" i="17"/>
  <c r="S38" i="17"/>
  <c r="Q38" i="17"/>
  <c r="O38" i="17"/>
  <c r="AC37" i="17"/>
  <c r="AA37" i="17"/>
  <c r="U37" i="17"/>
  <c r="S37" i="17"/>
  <c r="Q37" i="17"/>
  <c r="O37" i="17"/>
  <c r="AC35" i="17"/>
  <c r="AA35" i="17"/>
  <c r="U35" i="17"/>
  <c r="S35" i="17"/>
  <c r="Q35" i="17"/>
  <c r="O35" i="17"/>
  <c r="AC34" i="17"/>
  <c r="AA34" i="17"/>
  <c r="U34" i="17"/>
  <c r="S34" i="17"/>
  <c r="Q34" i="17"/>
  <c r="O34" i="17"/>
  <c r="AC32" i="17"/>
  <c r="AA32" i="17"/>
  <c r="U32" i="17"/>
  <c r="S32" i="17"/>
  <c r="Q32" i="17"/>
  <c r="O32" i="17"/>
  <c r="AC31" i="17"/>
  <c r="AA31" i="17"/>
  <c r="U31" i="17"/>
  <c r="S31" i="17"/>
  <c r="Q31" i="17"/>
  <c r="O31" i="17"/>
  <c r="M32" i="17"/>
  <c r="M31" i="17"/>
  <c r="AC11" i="17"/>
  <c r="AC10" i="17"/>
  <c r="AC9" i="17"/>
  <c r="AA11" i="17"/>
  <c r="AA10" i="17"/>
  <c r="AA9" i="17"/>
  <c r="U11" i="17"/>
  <c r="U10" i="17"/>
  <c r="U9" i="17"/>
  <c r="S11" i="17"/>
  <c r="S10" i="17"/>
  <c r="S9" i="17"/>
  <c r="Q11" i="17"/>
  <c r="Q10" i="17"/>
  <c r="Q9" i="17"/>
  <c r="O11" i="17"/>
  <c r="O10" i="17"/>
  <c r="O9" i="17"/>
  <c r="M11" i="17"/>
  <c r="M10" i="17"/>
  <c r="M38" i="17"/>
  <c r="M37" i="17"/>
  <c r="M35" i="17"/>
  <c r="M34" i="17"/>
  <c r="O7" i="17"/>
  <c r="M7" i="17"/>
  <c r="O18" i="17" l="1"/>
  <c r="S6" i="17"/>
  <c r="S7" i="17" s="1"/>
  <c r="Q14" i="17"/>
  <c r="Q55" i="17"/>
  <c r="Q27" i="17" s="1"/>
  <c r="Q16" i="17"/>
  <c r="Q19" i="17"/>
  <c r="Q15" i="17"/>
  <c r="Q20" i="17"/>
  <c r="Q17" i="17"/>
  <c r="Q22" i="17"/>
  <c r="Q54" i="17"/>
  <c r="Q26" i="17" s="1"/>
  <c r="Q7" i="17"/>
  <c r="Q12" i="17" s="1"/>
  <c r="Q21" i="17"/>
  <c r="Q13" i="17"/>
  <c r="Q25" i="17"/>
  <c r="O25" i="17"/>
  <c r="O29" i="17" s="1"/>
  <c r="O52" i="17"/>
  <c r="O24" i="17" s="1"/>
  <c r="S13" i="17"/>
  <c r="S16" i="17"/>
  <c r="M12" i="17"/>
  <c r="M18" i="17"/>
  <c r="M39" i="17"/>
  <c r="M23" i="17"/>
  <c r="W39" i="17"/>
  <c r="AE39" i="17"/>
  <c r="Q39" i="17"/>
  <c r="S39" i="17"/>
  <c r="O39" i="17"/>
  <c r="AA39" i="17"/>
  <c r="U39" i="17"/>
  <c r="AC39" i="17"/>
  <c r="Y39" i="17"/>
  <c r="O23" i="17"/>
  <c r="O12" i="17"/>
  <c r="S12" i="17"/>
  <c r="Q23" i="17" l="1"/>
  <c r="Q18" i="17"/>
  <c r="U6" i="17"/>
  <c r="U55" i="17" s="1"/>
  <c r="U27" i="17" s="1"/>
  <c r="S53" i="17"/>
  <c r="S25" i="17" s="1"/>
  <c r="S20" i="17"/>
  <c r="S17" i="17"/>
  <c r="S15" i="17"/>
  <c r="Q52" i="17"/>
  <c r="Q24" i="17" s="1"/>
  <c r="S55" i="17"/>
  <c r="S27" i="17" s="1"/>
  <c r="S14" i="17"/>
  <c r="Q29" i="17"/>
  <c r="S54" i="17"/>
  <c r="S26" i="17" s="1"/>
  <c r="S19" i="17"/>
  <c r="S21" i="17"/>
  <c r="S22" i="17"/>
  <c r="U19" i="17"/>
  <c r="U53" i="17"/>
  <c r="U54" i="17"/>
  <c r="U26" i="17" s="1"/>
  <c r="W6" i="17"/>
  <c r="U13" i="17"/>
  <c r="U21" i="17"/>
  <c r="U15" i="17"/>
  <c r="U14" i="17"/>
  <c r="U20" i="17"/>
  <c r="U16" i="17"/>
  <c r="U7" i="17"/>
  <c r="U12" i="17" s="1"/>
  <c r="O41" i="17"/>
  <c r="M41" i="17"/>
  <c r="S18" i="17" l="1"/>
  <c r="U17" i="17"/>
  <c r="U18" i="17" s="1"/>
  <c r="Q41" i="17"/>
  <c r="U22" i="17"/>
  <c r="U23" i="17" s="1"/>
  <c r="S23" i="17"/>
  <c r="S29" i="17"/>
  <c r="S52" i="17"/>
  <c r="S24" i="17" s="1"/>
  <c r="W55" i="17"/>
  <c r="W27" i="17" s="1"/>
  <c r="W19" i="17"/>
  <c r="W53" i="17"/>
  <c r="W54" i="17"/>
  <c r="W26" i="17" s="1"/>
  <c r="U25" i="17"/>
  <c r="U29" i="17" s="1"/>
  <c r="U52" i="17"/>
  <c r="U24" i="17" s="1"/>
  <c r="Y6" i="17"/>
  <c r="W13" i="17"/>
  <c r="W17" i="17"/>
  <c r="W16" i="17"/>
  <c r="W22" i="17"/>
  <c r="W21" i="17"/>
  <c r="W20" i="17"/>
  <c r="W15" i="17"/>
  <c r="W14" i="17"/>
  <c r="W7" i="17"/>
  <c r="W12" i="17" s="1"/>
  <c r="S41" i="17" l="1"/>
  <c r="Y55" i="17"/>
  <c r="Y27" i="17" s="1"/>
  <c r="Y19" i="17"/>
  <c r="Y54" i="17"/>
  <c r="Y26" i="17" s="1"/>
  <c r="Y53" i="17"/>
  <c r="W52" i="17"/>
  <c r="W24" i="17" s="1"/>
  <c r="W25" i="17"/>
  <c r="W29" i="17" s="1"/>
  <c r="U41" i="17"/>
  <c r="AA6" i="17"/>
  <c r="Y13" i="17"/>
  <c r="Y16" i="17"/>
  <c r="Y21" i="17"/>
  <c r="Y20" i="17"/>
  <c r="Y15" i="17"/>
  <c r="Y14" i="17"/>
  <c r="Y17" i="17"/>
  <c r="Y22" i="17"/>
  <c r="Y7" i="17"/>
  <c r="Y12" i="17" s="1"/>
  <c r="W23" i="17"/>
  <c r="W18" i="17"/>
  <c r="M57" i="7"/>
  <c r="AE42" i="17" s="1"/>
  <c r="AA19" i="17" l="1"/>
  <c r="AA55" i="17"/>
  <c r="AA27" i="17" s="1"/>
  <c r="AA53" i="17"/>
  <c r="AA54" i="17"/>
  <c r="AA26" i="17" s="1"/>
  <c r="Y25" i="17"/>
  <c r="Y29" i="17" s="1"/>
  <c r="Y52" i="17"/>
  <c r="Y24" i="17" s="1"/>
  <c r="Y18" i="17"/>
  <c r="W41" i="17"/>
  <c r="Y23" i="17"/>
  <c r="AC6" i="17"/>
  <c r="AA13" i="17"/>
  <c r="AA21" i="17"/>
  <c r="AA22" i="17"/>
  <c r="AA20" i="17"/>
  <c r="AA17" i="17"/>
  <c r="AA16" i="17"/>
  <c r="AA15" i="17"/>
  <c r="AA14" i="17"/>
  <c r="AA7" i="17"/>
  <c r="AA12" i="17" s="1"/>
  <c r="Y42" i="17"/>
  <c r="M42" i="17"/>
  <c r="M43" i="17" s="1"/>
  <c r="M44" i="17" s="1"/>
  <c r="M51" i="17" s="1"/>
  <c r="M45" i="17" s="1"/>
  <c r="M46" i="17" s="1"/>
  <c r="AC42" i="17"/>
  <c r="AA42" i="17"/>
  <c r="W42" i="17"/>
  <c r="U42" i="17"/>
  <c r="U43" i="17" s="1"/>
  <c r="S42" i="17"/>
  <c r="S43" i="17" s="1"/>
  <c r="S44" i="17" s="1"/>
  <c r="S51" i="17" s="1"/>
  <c r="S45" i="17" s="1"/>
  <c r="S46" i="17" s="1"/>
  <c r="Q42" i="17"/>
  <c r="Q43" i="17" s="1"/>
  <c r="Q44" i="17" s="1"/>
  <c r="Q51" i="17" s="1"/>
  <c r="Q45" i="17" s="1"/>
  <c r="Q46" i="17" s="1"/>
  <c r="O42" i="17"/>
  <c r="O43" i="17" s="1"/>
  <c r="O44" i="17" s="1"/>
  <c r="O51" i="17" s="1"/>
  <c r="O45" i="17" s="1"/>
  <c r="O46" i="17" s="1"/>
  <c r="Y41" i="17" l="1"/>
  <c r="Y43" i="17" s="1"/>
  <c r="Y44" i="17" s="1"/>
  <c r="Y51" i="17" s="1"/>
  <c r="Y45" i="17" s="1"/>
  <c r="Y46" i="17" s="1"/>
  <c r="AA25" i="17"/>
  <c r="AA29" i="17" s="1"/>
  <c r="AA52" i="17"/>
  <c r="AA24" i="17" s="1"/>
  <c r="AC55" i="17"/>
  <c r="AC27" i="17" s="1"/>
  <c r="AC19" i="17"/>
  <c r="AC53" i="17"/>
  <c r="AC54" i="17"/>
  <c r="AC26" i="17" s="1"/>
  <c r="W43" i="17"/>
  <c r="W44" i="17" s="1"/>
  <c r="W51" i="17" s="1"/>
  <c r="W45" i="17" s="1"/>
  <c r="W46" i="17" s="1"/>
  <c r="U44" i="17"/>
  <c r="U51" i="17" s="1"/>
  <c r="U45" i="17" s="1"/>
  <c r="U46" i="17" s="1"/>
  <c r="AE6" i="17"/>
  <c r="AC13" i="17"/>
  <c r="AC15" i="17"/>
  <c r="AC22" i="17"/>
  <c r="AC21" i="17"/>
  <c r="AC20" i="17"/>
  <c r="AC14" i="17"/>
  <c r="AC16" i="17"/>
  <c r="AC17" i="17"/>
  <c r="AC7" i="17"/>
  <c r="AC12" i="17" s="1"/>
  <c r="AA23" i="17"/>
  <c r="AA18" i="17"/>
  <c r="AA41" i="17" l="1"/>
  <c r="AA43" i="17" s="1"/>
  <c r="AA44" i="17" s="1"/>
  <c r="AA51" i="17" s="1"/>
  <c r="AA45" i="17" s="1"/>
  <c r="AA46" i="17" s="1"/>
  <c r="AE55" i="17"/>
  <c r="AE27" i="17" s="1"/>
  <c r="AE19" i="17"/>
  <c r="AE53" i="17"/>
  <c r="AE54" i="17"/>
  <c r="AE26" i="17" s="1"/>
  <c r="AC25" i="17"/>
  <c r="AC29" i="17" s="1"/>
  <c r="AC52" i="17"/>
  <c r="AC24" i="17" s="1"/>
  <c r="AC18" i="17"/>
  <c r="AC23" i="17"/>
  <c r="AE13" i="17"/>
  <c r="AE16" i="17"/>
  <c r="AE17" i="17"/>
  <c r="AE15" i="17"/>
  <c r="AE14" i="17"/>
  <c r="AE20" i="17"/>
  <c r="AE21" i="17"/>
  <c r="AE22" i="17"/>
  <c r="AE7" i="17"/>
  <c r="AE12" i="17" s="1"/>
  <c r="AC41" i="17" l="1"/>
  <c r="AC43" i="17" s="1"/>
  <c r="AC44" i="17" s="1"/>
  <c r="AC51" i="17" s="1"/>
  <c r="AC45" i="17" s="1"/>
  <c r="AC46" i="17" s="1"/>
  <c r="AE25" i="17"/>
  <c r="AE29" i="17" s="1"/>
  <c r="AE52" i="17"/>
  <c r="AE24" i="17" s="1"/>
  <c r="AE23" i="17"/>
  <c r="AE18" i="17"/>
  <c r="AE41" i="17" l="1"/>
  <c r="AE43" i="17" s="1"/>
  <c r="AE44" i="17" s="1"/>
  <c r="AE51" i="17" s="1"/>
  <c r="AE45" i="17" s="1"/>
  <c r="AE46" i="17" s="1"/>
</calcChain>
</file>

<file path=xl/sharedStrings.xml><?xml version="1.0" encoding="utf-8"?>
<sst xmlns="http://schemas.openxmlformats.org/spreadsheetml/2006/main" count="526" uniqueCount="346">
  <si>
    <t>Lunch</t>
  </si>
  <si>
    <t>Other:</t>
  </si>
  <si>
    <t>Date</t>
  </si>
  <si>
    <t>Registration</t>
  </si>
  <si>
    <t>Feast</t>
  </si>
  <si>
    <t>Children</t>
  </si>
  <si>
    <t>Adults</t>
  </si>
  <si>
    <t>Servers</t>
  </si>
  <si>
    <t>SCA Name</t>
  </si>
  <si>
    <t>Legal Name</t>
  </si>
  <si>
    <t>Exp. Date</t>
  </si>
  <si>
    <t>Phone</t>
  </si>
  <si>
    <t>List Coordinator</t>
  </si>
  <si>
    <t>List Herald</t>
  </si>
  <si>
    <t>Youth Combat Marshal</t>
  </si>
  <si>
    <t>Merchant Liaison</t>
  </si>
  <si>
    <t>Royalty Liaison</t>
  </si>
  <si>
    <t>Archery Marshal</t>
  </si>
  <si>
    <t>Thrown Weapons Marshal</t>
  </si>
  <si>
    <t>Court Herald (Kingdom)</t>
  </si>
  <si>
    <t>Court Herald (Baronial)</t>
  </si>
  <si>
    <t>EXPENSES</t>
  </si>
  <si>
    <t>Site Tokens</t>
  </si>
  <si>
    <t>Decorations</t>
  </si>
  <si>
    <t>Bar Supplies</t>
  </si>
  <si>
    <t>Children's Activities</t>
  </si>
  <si>
    <t>Equipment Rental &amp; Maintenance</t>
  </si>
  <si>
    <t>Food</t>
  </si>
  <si>
    <t>General Supplies</t>
  </si>
  <si>
    <t>Occupancy &amp; Site Charges</t>
  </si>
  <si>
    <t>Postage &amp; Shipping, PO Box Rental</t>
  </si>
  <si>
    <t>Printing &amp; Publications</t>
  </si>
  <si>
    <t>Supplies</t>
  </si>
  <si>
    <t>Total General Supplies</t>
  </si>
  <si>
    <t>Total Food</t>
  </si>
  <si>
    <t>Bar Licence</t>
  </si>
  <si>
    <t>Prizes</t>
  </si>
  <si>
    <t>TOTAL EVENT EXPENSES</t>
  </si>
  <si>
    <t>EXPENSE TRANSFERS TO OTHER SCA GROUP(S)</t>
  </si>
  <si>
    <t>TOTAL TRANSFERS</t>
  </si>
  <si>
    <t>SCA #</t>
  </si>
  <si>
    <t>-</t>
  </si>
  <si>
    <t>Lunch Steward/Cook*</t>
  </si>
  <si>
    <t>Bar</t>
  </si>
  <si>
    <t>No</t>
  </si>
  <si>
    <t>OTHER EVENT INCOME FROM ANOTHER SCA GROUP</t>
  </si>
  <si>
    <t>Adult Site Fee (No NMR)</t>
  </si>
  <si>
    <t>Lunch Tickets (Price 3)</t>
  </si>
  <si>
    <t>Lunch Tickets (Price 1)</t>
  </si>
  <si>
    <t>Lunch Tickets (Price 2)</t>
  </si>
  <si>
    <t>Bar Tickets (Price 1)</t>
  </si>
  <si>
    <t>Bar Tickets (Price 2)</t>
  </si>
  <si>
    <t>Bar Tickets (Price 3)</t>
  </si>
  <si>
    <t>REVENUE WORKSHEET</t>
  </si>
  <si>
    <t>NET</t>
  </si>
  <si>
    <t>TOTAL ESTIMATED REVENUE</t>
  </si>
  <si>
    <t>Number of Adults</t>
  </si>
  <si>
    <t>$/Each</t>
  </si>
  <si>
    <t>$ per Ticket</t>
  </si>
  <si>
    <t>$ per Item</t>
  </si>
  <si>
    <t>$ Amount</t>
  </si>
  <si>
    <t>Other Items for Sale</t>
  </si>
  <si>
    <t>Estimated Number Sold</t>
  </si>
  <si>
    <t>BUDGETED EXPENSES</t>
  </si>
  <si>
    <t>PROFIT ESTIMATION WORKSHEET</t>
  </si>
  <si>
    <t>PROPOSED SCHEDULE</t>
  </si>
  <si>
    <t>Details</t>
  </si>
  <si>
    <t>Total Expense Transfers to Other SCA Groups</t>
  </si>
  <si>
    <t>SCA Insurance</t>
  </si>
  <si>
    <t>Insurance (Non-SCA)</t>
  </si>
  <si>
    <t>Advertising (Non-SCA Options)</t>
  </si>
  <si>
    <t>Estimated Paying Attendees</t>
  </si>
  <si>
    <t>Estimated Other Revenue</t>
  </si>
  <si>
    <t>Estimated Feast Revenue</t>
  </si>
  <si>
    <t>Estimated Lunch Revenue</t>
  </si>
  <si>
    <t>Estimated Bar Revenue</t>
  </si>
  <si>
    <t>EVENT BUDGET</t>
  </si>
  <si>
    <t>TOTAL ESTIMATED EXPENSES (From Event Budget Tab)</t>
  </si>
  <si>
    <t>INSTRUCTIONS</t>
  </si>
  <si>
    <t>Is this file missing information? Could something be improved? Please send feedback to: ealdormere.exchequer@gmail.com.</t>
  </si>
  <si>
    <t>SCA Email</t>
  </si>
  <si>
    <t>Site Address Line 1</t>
  </si>
  <si>
    <t>Site Address Line 2</t>
  </si>
  <si>
    <t>Fighting Area</t>
  </si>
  <si>
    <t xml:space="preserve"> &amp; Other Details</t>
  </si>
  <si>
    <t>Number of Rooms / Capacity</t>
  </si>
  <si>
    <t>Size / Ceiling Height / Floor Type</t>
  </si>
  <si>
    <t>Parking Lot</t>
  </si>
  <si>
    <t>Which, if any, of the following will be available?</t>
  </si>
  <si>
    <t xml:space="preserve">Royalty Room </t>
  </si>
  <si>
    <t>Changing areas separate from the washrooms.</t>
  </si>
  <si>
    <t>Stage or dais area for thrones, etc. for court.</t>
  </si>
  <si>
    <t>Rooms for order meetings.</t>
  </si>
  <si>
    <t>Hotels convenient to site.</t>
  </si>
  <si>
    <t>Is alcohol allowed on site?</t>
  </si>
  <si>
    <t>Event Rooms</t>
  </si>
  <si>
    <t>Washrooms</t>
  </si>
  <si>
    <t>Showers</t>
  </si>
  <si>
    <t>Feast Hall</t>
  </si>
  <si>
    <t>Other Site Amenities</t>
  </si>
  <si>
    <t>Site Restrictions</t>
  </si>
  <si>
    <t>Exchequer</t>
  </si>
  <si>
    <t>Seneschal</t>
  </si>
  <si>
    <t>Event Staff Information</t>
  </si>
  <si>
    <t>Complete even if repeating information from above.</t>
  </si>
  <si>
    <t>Member?</t>
  </si>
  <si>
    <t>Capacity / Equipment Available /</t>
  </si>
  <si>
    <t>Kitchen Details / Garbage Disposal</t>
  </si>
  <si>
    <t>SITE INFORMATION</t>
  </si>
  <si>
    <t>Other (Specify)</t>
  </si>
  <si>
    <t>Additional Attendees at Special Fees* (Specify Category):</t>
  </si>
  <si>
    <t>Other Expenses</t>
  </si>
  <si>
    <t>Total Other Expenses</t>
  </si>
  <si>
    <t>Signature</t>
  </si>
  <si>
    <t>▪</t>
  </si>
  <si>
    <t>Contingency Fund (For Unexpected Expenses)</t>
  </si>
  <si>
    <t>Is the site wheelchair accessible?</t>
  </si>
  <si>
    <t>Number / Size / Accessibility</t>
  </si>
  <si>
    <t>Number / Accessibility</t>
  </si>
  <si>
    <t>Link to Online Map</t>
  </si>
  <si>
    <t>There are two Event Stewards:</t>
  </si>
  <si>
    <t>Site Name</t>
  </si>
  <si>
    <t>Directions to Site</t>
  </si>
  <si>
    <t>When the number of Lunch or Feast tickets available is &gt; number of adult attendees, this spreadsheet assumes 80% of attendees will purchase tickets.</t>
  </si>
  <si>
    <t># Expected</t>
  </si>
  <si>
    <t>Official Site Capacity</t>
  </si>
  <si>
    <t>Site Maximum</t>
  </si>
  <si>
    <t>Increase:</t>
  </si>
  <si>
    <t>Total Fees &amp; Honorariums</t>
  </si>
  <si>
    <t>Expense Transfers to Other SCA Groups [Do not include NMR. Name the group and why.]</t>
  </si>
  <si>
    <t>Amt. Budgeted:</t>
  </si>
  <si>
    <t>Email</t>
  </si>
  <si>
    <t>Event Steward*</t>
  </si>
  <si>
    <t>Deputy Event Steward*</t>
  </si>
  <si>
    <t>Head Gatekeeper*</t>
  </si>
  <si>
    <t>Feast Steward/Cook*</t>
  </si>
  <si>
    <t>Barkeep*</t>
  </si>
  <si>
    <t>EVENT STAFF</t>
  </si>
  <si>
    <t>Event:</t>
  </si>
  <si>
    <t>DAILY CASH FORM</t>
  </si>
  <si>
    <t>One copy of this form goes with the deposit.</t>
  </si>
  <si>
    <t>Today's Date:</t>
  </si>
  <si>
    <t>Cash Source:</t>
  </si>
  <si>
    <t>Gate</t>
  </si>
  <si>
    <t>CASH BOX AT OPENING</t>
  </si>
  <si>
    <t>$</t>
  </si>
  <si>
    <t>1:</t>
  </si>
  <si>
    <t>2:</t>
  </si>
  <si>
    <t>CASH BOX AT CLOSE</t>
  </si>
  <si>
    <r>
      <t>Cash</t>
    </r>
    <r>
      <rPr>
        <sz val="11"/>
        <color theme="1"/>
        <rFont val="Calibri"/>
        <family val="2"/>
        <scheme val="minor"/>
      </rPr>
      <t xml:space="preserve"> </t>
    </r>
  </si>
  <si>
    <r>
      <rPr>
        <i/>
        <sz val="11"/>
        <color theme="1"/>
        <rFont val="Calibri"/>
        <family val="2"/>
        <scheme val="minor"/>
      </rPr>
      <t xml:space="preserve">Cheques </t>
    </r>
    <r>
      <rPr>
        <sz val="11"/>
        <color theme="1"/>
        <rFont val="Calibri"/>
        <family val="2"/>
        <scheme val="minor"/>
      </rPr>
      <t>(Use back if necessary.)</t>
    </r>
  </si>
  <si>
    <t>$0.05 x</t>
  </si>
  <si>
    <t>=</t>
  </si>
  <si>
    <t>Cheque Number</t>
  </si>
  <si>
    <t>Cheque Amt ($)</t>
  </si>
  <si>
    <t>$0.10 x</t>
  </si>
  <si>
    <t>$0.25 x</t>
  </si>
  <si>
    <t>$1.00 x</t>
  </si>
  <si>
    <t>$2.00 x</t>
  </si>
  <si>
    <t>$5.00 x</t>
  </si>
  <si>
    <t>$10.00 x</t>
  </si>
  <si>
    <t>$20.00 x</t>
  </si>
  <si>
    <t>$50.00 x</t>
  </si>
  <si>
    <t>$100.00 x</t>
  </si>
  <si>
    <t>TOTAL CASH:</t>
  </si>
  <si>
    <t>TOTAL CHEQUES:</t>
  </si>
  <si>
    <t>Total Cash</t>
  </si>
  <si>
    <t>Total Cheques</t>
  </si>
  <si>
    <t>+</t>
  </si>
  <si>
    <t>TOTAL IN CASH BOX</t>
  </si>
  <si>
    <t>–</t>
  </si>
  <si>
    <t>TOTAL RECEIVED TODAY</t>
  </si>
  <si>
    <t>Today's Deposit:</t>
  </si>
  <si>
    <t>Deposit given to (name):</t>
  </si>
  <si>
    <t xml:space="preserve">Other useful information would include photographs or site plans that will help your group understand the layout and facilities available at the site. </t>
  </si>
  <si>
    <t>KINGDOM OF EALDORMERE</t>
  </si>
  <si>
    <t>All amounts in Canadian dollars.</t>
  </si>
  <si>
    <t>NON-MEMBER REGISTRATION REMITTENCE FORM</t>
  </si>
  <si>
    <t>Use legal names.</t>
  </si>
  <si>
    <t>Total Number of Paid Adult Attendees (Including Non-Members):</t>
  </si>
  <si>
    <t>Total Number of Non-Member Adult Attendees:</t>
  </si>
  <si>
    <t>Non-Member Registration (Per Adult Attendee):</t>
  </si>
  <si>
    <t>Cheque Number:</t>
  </si>
  <si>
    <t>Checklist</t>
  </si>
  <si>
    <t>Sponsoring/Hosting Group Exchequer(s)</t>
  </si>
  <si>
    <t>Event Steward(s):</t>
  </si>
  <si>
    <t>Branch/Group Name(s):</t>
  </si>
  <si>
    <t>Branch Name on Cheque:</t>
  </si>
  <si>
    <t>Total Non-Member Registration (NMR Cheque Amount):</t>
  </si>
  <si>
    <t>Two signatures required.</t>
  </si>
  <si>
    <r>
      <t xml:space="preserve">Cheque must be made out to: </t>
    </r>
    <r>
      <rPr>
        <b/>
        <i/>
        <sz val="12"/>
        <color theme="1"/>
        <rFont val="Calibri"/>
        <family val="2"/>
        <scheme val="minor"/>
      </rPr>
      <t>SCA Ealdormere</t>
    </r>
  </si>
  <si>
    <t>Bid</t>
  </si>
  <si>
    <t>3:</t>
  </si>
  <si>
    <t>By signing below I verify that the TOTAL IN CASH BOX has been counted and is correct, and that the TOTAL RECEIVED TODAY has been verified against today's recorded sales and donations, and that I am of legal age and a current member of the SCA.</t>
  </si>
  <si>
    <t>Counted by the following members of the SCA who are of legal age (legal name, signature):</t>
  </si>
  <si>
    <t>Subtract Cash Advance</t>
  </si>
  <si>
    <t>Cash Advance</t>
  </si>
  <si>
    <t>One copy of this form goes to the Event Steward.</t>
  </si>
  <si>
    <t>"The gate cash box shall be counted and verified by the 3 paid members of the SCA one of which must be the Exchequer (or designated deputy) or Seneschal of the branch."</t>
  </si>
  <si>
    <t>Count at opening, and count at closing.</t>
  </si>
  <si>
    <t>For the Event Report, which will need to be submitted after the event, go to the Kingdom Library:</t>
  </si>
  <si>
    <t>Number of Adults Start:</t>
  </si>
  <si>
    <t># of People</t>
  </si>
  <si>
    <t>Capacity / Distance to List Field(s)</t>
  </si>
  <si>
    <t>Group 1</t>
  </si>
  <si>
    <t>Group 2</t>
  </si>
  <si>
    <t>Start Time</t>
  </si>
  <si>
    <t>This is a:</t>
  </si>
  <si>
    <t>Event Name</t>
  </si>
  <si>
    <t>Start Date</t>
  </si>
  <si>
    <t>End Date</t>
  </si>
  <si>
    <t>Does not include NMR as this is a flow-through amount.</t>
  </si>
  <si>
    <t xml:space="preserve">* Only an option if specified in the group's Financial Policy, </t>
  </si>
  <si>
    <t xml:space="preserve">   applied to all events, and only to SCA members.
   Don't list people who get in for free, here. This is just for revenue.</t>
  </si>
  <si>
    <t>Event Steward (for the Event Report)</t>
  </si>
  <si>
    <t>A cheque for the NMR Cheque Amount made out to "SCA Ealdormere".</t>
  </si>
  <si>
    <t>PgEnd.</t>
  </si>
  <si>
    <t>Two Stewards</t>
  </si>
  <si>
    <t>Two Groups</t>
  </si>
  <si>
    <t>Email a copy of this completed NMR Form to:</t>
  </si>
  <si>
    <t>This completed and signed NMR Form.</t>
  </si>
  <si>
    <t>Within 14 calendar days of the event:</t>
  </si>
  <si>
    <t>Time Site Opens</t>
  </si>
  <si>
    <t>Time Gate Opens</t>
  </si>
  <si>
    <t>Time Event Ends</t>
  </si>
  <si>
    <t>Time Site Closes</t>
  </si>
  <si>
    <t>Date Event Ends</t>
  </si>
  <si>
    <t>This is a rough draft schedule. Times may not yet be available. Details to be confirmed later.</t>
  </si>
  <si>
    <t>Signature of the person taking the deposit:</t>
  </si>
  <si>
    <t>Two copies for each cash box, for each day. Print extras for rough work.</t>
  </si>
  <si>
    <t>One Day</t>
  </si>
  <si>
    <t>Date Event Ends:</t>
  </si>
  <si>
    <t>Date Event Ended:</t>
  </si>
  <si>
    <t>This is a bid for:</t>
  </si>
  <si>
    <t>PROFIT</t>
  </si>
  <si>
    <t>The Kingdom relies almost entirely on profits from Kingdom Events to fund the annual budget. To that end, hosting groups are required to give the Kingdom either a minimum fixed amount or 50% of the income less expenses (50% of the profit), whichever is larger.</t>
  </si>
  <si>
    <t>Coronations and Crown Tournaments:</t>
  </si>
  <si>
    <t>of the Profits (Income less Expenses)</t>
  </si>
  <si>
    <t>UNDERSTANDINGS AND AGREEMENTS</t>
  </si>
  <si>
    <t>APPROVAL FOR SUBMISSION</t>
  </si>
  <si>
    <t>Confirm if approval for this event bid, as presented, has been acquired from:</t>
  </si>
  <si>
    <t>KINGDOM OF EALDORMERE EVENT BID</t>
  </si>
  <si>
    <t>The event will be held on (mm/dd/yyyy):</t>
  </si>
  <si>
    <t>Remaining in Cash Box:</t>
  </si>
  <si>
    <t>Is Other</t>
  </si>
  <si>
    <t>Steward A</t>
  </si>
  <si>
    <t>Steward B</t>
  </si>
  <si>
    <t>Page 1 of 6</t>
  </si>
  <si>
    <t>Page 2 of 6</t>
  </si>
  <si>
    <t>Page 3 of 6</t>
  </si>
  <si>
    <t>Page 4 of 6</t>
  </si>
  <si>
    <t>Page 5 of 6</t>
  </si>
  <si>
    <t>Page 6 of 6</t>
  </si>
  <si>
    <t>Total Number of Attendees (Including Children):</t>
  </si>
  <si>
    <t>Total Number of Complimentary Attendees:</t>
  </si>
  <si>
    <r>
      <t xml:space="preserve">Kingdom Exchequer at </t>
    </r>
    <r>
      <rPr>
        <u/>
        <sz val="11"/>
        <color theme="1"/>
        <rFont val="Calibri"/>
        <family val="2"/>
        <scheme val="minor"/>
      </rPr>
      <t>ealdormere.exchequer@gmail.com</t>
    </r>
  </si>
  <si>
    <r>
      <t xml:space="preserve">NMR Deputy at </t>
    </r>
    <r>
      <rPr>
        <u/>
        <sz val="11"/>
        <color theme="1"/>
        <rFont val="Calibri"/>
        <family val="2"/>
        <scheme val="minor"/>
      </rPr>
      <t>nms.ealdormere@gmail.com</t>
    </r>
  </si>
  <si>
    <t>Mail original Waiver Forms and Attendance Records to the Kingdom Waiver Secretary.</t>
  </si>
  <si>
    <t>Legal Name of Event Steward</t>
  </si>
  <si>
    <t>This is the Kingdom Event Bid file.</t>
  </si>
  <si>
    <t>This form is to be completed by the Event Steward(s)/Autocrat(s).</t>
  </si>
  <si>
    <t>Signed Event Bid</t>
  </si>
  <si>
    <t>This Spreadsheet File</t>
  </si>
  <si>
    <t>If you open this file in Google Sheets or some other non-Excel editor, the formulas may not be protected and you might be able to accidentally delete or edit them. Stick to the blue cells.</t>
  </si>
  <si>
    <r>
      <rPr>
        <b/>
        <sz val="11"/>
        <color theme="1"/>
        <rFont val="Calibri"/>
        <family val="2"/>
        <scheme val="minor"/>
      </rPr>
      <t>Complete all numbered tabs</t>
    </r>
    <r>
      <rPr>
        <sz val="11"/>
        <color theme="1"/>
        <rFont val="Calibri"/>
        <family val="2"/>
        <scheme val="minor"/>
      </rPr>
      <t>, by filling in the blue cells.</t>
    </r>
  </si>
  <si>
    <r>
      <rPr>
        <b/>
        <sz val="11"/>
        <color theme="1"/>
        <rFont val="Calibri"/>
        <family val="2"/>
        <scheme val="minor"/>
      </rPr>
      <t xml:space="preserve">Print the numbered pages for the event bid. </t>
    </r>
    <r>
      <rPr>
        <sz val="11"/>
        <color theme="1"/>
        <rFont val="Calibri"/>
        <family val="2"/>
        <scheme val="minor"/>
      </rPr>
      <t>(Printing to PDF is fine, if you can sign electronically.)</t>
    </r>
  </si>
  <si>
    <r>
      <rPr>
        <b/>
        <sz val="11"/>
        <color theme="1"/>
        <rFont val="Calibri"/>
        <family val="2"/>
        <scheme val="minor"/>
      </rPr>
      <t xml:space="preserve">Review the pages, then sign if you agree. </t>
    </r>
    <r>
      <rPr>
        <sz val="11"/>
        <color theme="1"/>
        <rFont val="Calibri"/>
        <family val="2"/>
        <scheme val="minor"/>
      </rPr>
      <t>This is your Signed Event Bid.</t>
    </r>
  </si>
  <si>
    <r>
      <rPr>
        <b/>
        <sz val="11"/>
        <color theme="1"/>
        <rFont val="Calibri"/>
        <family val="2"/>
        <scheme val="minor"/>
      </rPr>
      <t xml:space="preserve">Email the Kingdom Seneschal </t>
    </r>
    <r>
      <rPr>
        <sz val="11"/>
        <color theme="1"/>
        <rFont val="Calibri"/>
        <family val="2"/>
        <scheme val="minor"/>
      </rPr>
      <t>(and copy all the seneschals and exchequers involved in this event bid) the following:</t>
    </r>
  </si>
  <si>
    <t>The Daily Cash Form and NMR Form are included in both the Event Bid and Event Report files.</t>
  </si>
  <si>
    <t>Group A</t>
  </si>
  <si>
    <t>Yes</t>
  </si>
  <si>
    <t>Legal Name of Exchequer/Seneschal</t>
  </si>
  <si>
    <t>Two different signatures required.</t>
  </si>
  <si>
    <t>Remainder</t>
  </si>
  <si>
    <t>Group B</t>
  </si>
  <si>
    <t>Kingdom $ Min</t>
  </si>
  <si>
    <t>Kingdom %</t>
  </si>
  <si>
    <t>Many Groups</t>
  </si>
  <si>
    <t xml:space="preserve"> Maximum
# of Tickets</t>
  </si>
  <si>
    <t>Cost of Entry</t>
  </si>
  <si>
    <r>
      <rPr>
        <b/>
        <sz val="11"/>
        <color theme="1"/>
        <rFont val="Calibri"/>
        <family val="2"/>
        <scheme val="minor"/>
      </rPr>
      <t>-- OR --</t>
    </r>
    <r>
      <rPr>
        <sz val="11"/>
        <color theme="1"/>
        <rFont val="Calibri"/>
        <family val="2"/>
        <scheme val="minor"/>
      </rPr>
      <t xml:space="preserve"> Total Estimated Profits from Bar Sales</t>
    </r>
  </si>
  <si>
    <t>Bar Tickets 1</t>
  </si>
  <si>
    <t>Bar Tickets 2</t>
  </si>
  <si>
    <t>Bar Tickets 3</t>
  </si>
  <si>
    <t>Profit Estimate</t>
  </si>
  <si>
    <t>Bar setup is okay.</t>
  </si>
  <si>
    <t>Either price per ticket OR</t>
  </si>
  <si>
    <t>Total Estimated Profits.</t>
  </si>
  <si>
    <t>Not both.</t>
  </si>
  <si>
    <t>1/2 Attendees -&gt;</t>
  </si>
  <si>
    <t>Mail this Form and NMR cheque to the Kingdom Exchequer.</t>
  </si>
  <si>
    <t>Within 10 calendar days of the event, mail to the Kingdom Exchequer:</t>
  </si>
  <si>
    <t>Group Name(s):</t>
  </si>
  <si>
    <t>Other</t>
  </si>
  <si>
    <t>/ Distance to Range(s)</t>
  </si>
  <si>
    <t>Fees &amp; Honorariums [List recipients, what they will be doing, and if fees will be externally covered.]</t>
  </si>
  <si>
    <r>
      <t xml:space="preserve">OTHER EVENT INCOME </t>
    </r>
    <r>
      <rPr>
        <b/>
        <sz val="8"/>
        <color theme="1"/>
        <rFont val="Calibri"/>
        <family val="2"/>
        <scheme val="minor"/>
      </rPr>
      <t>(From Non-SCA Sources, List Name of Donor)</t>
    </r>
  </si>
  <si>
    <t>READ ME</t>
  </si>
  <si>
    <t>These instructions will save you time and make your job easier.</t>
  </si>
  <si>
    <t>Event Tear Down Lead/Captain</t>
  </si>
  <si>
    <t>Class or A&amp;S Organizer</t>
  </si>
  <si>
    <t>Children's Activites Organizer</t>
  </si>
  <si>
    <t>Commisariat</t>
  </si>
  <si>
    <t>Head Server</t>
  </si>
  <si>
    <t>Social Media Deputy</t>
  </si>
  <si>
    <t>Reservations Steward</t>
  </si>
  <si>
    <t>Fencing Marshal</t>
  </si>
  <si>
    <t>Minimum Kingdom Share</t>
  </si>
  <si>
    <t>NOTE: THREE (3) SIGNATORIES</t>
  </si>
  <si>
    <t>Cheque Date:</t>
  </si>
  <si>
    <t>Previous Experience/Qualifications</t>
  </si>
  <si>
    <t>Address</t>
  </si>
  <si>
    <t>Crown Tourney</t>
  </si>
  <si>
    <r>
      <t xml:space="preserve">It is our responsibility to meet all deadline requirements for submission, including preparing an event website in advance of submitting the event to </t>
    </r>
    <r>
      <rPr>
        <i/>
        <sz val="11"/>
        <color theme="1"/>
        <rFont val="Calibri"/>
        <family val="2"/>
        <scheme val="minor"/>
      </rPr>
      <t>The Tidings,</t>
    </r>
    <r>
      <rPr>
        <sz val="11"/>
        <color theme="1"/>
        <rFont val="Calibri"/>
        <family val="2"/>
        <scheme val="minor"/>
      </rPr>
      <t xml:space="preserve"> and to submit the event to the Kingdom Calendar within 30 days of the acceptance of the bid. We are aware that if an event is not published in </t>
    </r>
    <r>
      <rPr>
        <i/>
        <sz val="11"/>
        <color theme="1"/>
        <rFont val="Calibri"/>
        <family val="2"/>
        <scheme val="minor"/>
      </rPr>
      <t>The Tidings</t>
    </r>
    <r>
      <rPr>
        <sz val="11"/>
        <color theme="1"/>
        <rFont val="Calibri"/>
        <family val="2"/>
        <scheme val="minor"/>
      </rPr>
      <t xml:space="preserve"> and Kingdom Calendar, then no official business that requires the presence of the Crown, Heirs, or Kingdom Officers can occur. </t>
    </r>
  </si>
  <si>
    <t>Is our responsibility to complete and submit all event paperwork on time, including the Non-Member Remittance, as per the requirements and deadlines outlined in the Steward's Handbook.</t>
  </si>
  <si>
    <t>The minimum amounts by event are:</t>
  </si>
  <si>
    <t>Kingdom A&amp;S Competitions:</t>
  </si>
  <si>
    <t>ADDITIONAL EVENT STAFF</t>
  </si>
  <si>
    <t>Page 2(b) of 6</t>
  </si>
  <si>
    <t>This page is optional, and does not need to be included in the bid.</t>
  </si>
  <si>
    <t>SCA membership is not required for these positions.</t>
  </si>
  <si>
    <t>*SCA membership is required for everyone who might be handling cash at the event.</t>
  </si>
  <si>
    <t>Site*</t>
  </si>
  <si>
    <t>This file is your Kingdom Event Bid template. Fill it out, present it your Financial Committee, and (if approved) then to the Kingdom Seneschal who will review your bid (and possibly ask a few questions) before presenting it to Privy Council.</t>
  </si>
  <si>
    <t>https://ealdormere.ca/library/</t>
  </si>
  <si>
    <t>Under "Event Bids and Forms".</t>
  </si>
  <si>
    <t>All ceremonial activities (processionals, courts, etc.) are at the preference of the reigning royalty, so contact their Chatelain/Chamberlain before</t>
  </si>
  <si>
    <t>writing them into the plan. Contact information can be found on the Kingdom Website:</t>
  </si>
  <si>
    <t>https://ealdormere.ca/royalty/</t>
  </si>
  <si>
    <t>Adult Site Fee (Before NMR):</t>
  </si>
  <si>
    <t>Mailing address is available on the Kingdom website:</t>
  </si>
  <si>
    <t>https://ealdormere.ca/kingdom-officers-the-kingdom-of-ealdormere/</t>
  </si>
  <si>
    <t>You must send a copy of the signed site contract to the Kingdom Seneschal within 30 days of the approval of the bid.</t>
  </si>
  <si>
    <t>Is this event being sponsored by a single group, co-hosted between two groups, or does the hosting group has a sponsor, or is this event is being run by a household or guild with a sponsor?</t>
  </si>
  <si>
    <t>A copy of the signed site contract must be sent to the Kingdom Seneschal within 30 days of the approval of the bid.</t>
  </si>
  <si>
    <r>
      <t>Site Plans and/or Photographs of the Site</t>
    </r>
    <r>
      <rPr>
        <sz val="11"/>
        <color theme="1"/>
        <rFont val="Calibri"/>
        <family val="2"/>
        <scheme val="minor"/>
      </rPr>
      <t xml:space="preserve"> (Images showing the layout and available facilities, such as the main approach, parking, and rooms included in the booking.)</t>
    </r>
  </si>
  <si>
    <t>The amount due to the Kingdom of Ealdormere will be forwarded to the Kingdom Exchequer within four weeks of the close of the event.</t>
  </si>
  <si>
    <t>Other Event:</t>
  </si>
  <si>
    <r>
      <rPr>
        <b/>
        <sz val="11"/>
        <color theme="1"/>
        <rFont val="Calibri"/>
        <family val="2"/>
        <scheme val="minor"/>
      </rPr>
      <t>Start on the "1-Agreement" tab.</t>
    </r>
    <r>
      <rPr>
        <sz val="11"/>
        <color theme="1"/>
        <rFont val="Calibri"/>
        <family val="2"/>
        <scheme val="minor"/>
      </rPr>
      <t xml:space="preserve"> The other tabs refer to this one for the event name and financial information. The staff names are entered on the "Staff" tabs.</t>
    </r>
  </si>
  <si>
    <r>
      <t xml:space="preserve">This is the Event </t>
    </r>
    <r>
      <rPr>
        <b/>
        <i/>
        <sz val="11"/>
        <color theme="1"/>
        <rFont val="Calibri"/>
        <family val="2"/>
        <scheme val="minor"/>
      </rPr>
      <t>Bid</t>
    </r>
    <r>
      <rPr>
        <b/>
        <sz val="11"/>
        <color theme="1"/>
        <rFont val="Calibri"/>
        <family val="2"/>
        <scheme val="minor"/>
      </rPr>
      <t xml:space="preserve"> file, not the Event </t>
    </r>
    <r>
      <rPr>
        <b/>
        <i/>
        <sz val="11"/>
        <color theme="1"/>
        <rFont val="Calibri"/>
        <family val="2"/>
        <scheme val="minor"/>
      </rPr>
      <t>Report</t>
    </r>
    <r>
      <rPr>
        <b/>
        <sz val="11"/>
        <color theme="1"/>
        <rFont val="Calibri"/>
        <family val="2"/>
        <scheme val="minor"/>
      </rPr>
      <t xml:space="preserve"> file.</t>
    </r>
  </si>
  <si>
    <t>The Crown and/or Heirs will require a private area to hold meetings and conduct business (a "Royalty Room"). A table upon which the Royalty can sign scrolls would be helpful.</t>
  </si>
  <si>
    <t>Single Group</t>
  </si>
  <si>
    <t>- February 2023</t>
  </si>
  <si>
    <t>You will have to print each tab separately. To keep this form as cross-platform compatible as possible, this file has no macros, which means no easy "Print All" button.</t>
  </si>
  <si>
    <t>Click and Select Event</t>
  </si>
  <si>
    <t>The schedule for the day, including all ceremonial activities such as processionals and courts, will be determined in accordance with the requirements of the Crown and the applicable Kingdom Officer. For Kingdom Arts &amp; Science Competitions that would be the Kingdom Minister of Arts &amp; Sciences. For Crown Tournaments the Kingdom Officer is the Earl Marshal, who, together with the Crown, will arrange for the list tree from the Minister of Lists and for marshals for the Crown Tournament. Please note that the hosting group is responsible for supplying list ropes and a list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</si>
</sst>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
    <numFmt numFmtId="165" formatCode="&quot;$&quot;#,##0.00"/>
    <numFmt numFmtId="166" formatCode="_(* #,##0_);_(* \(#,##0\);_(* &quot;-&quot;??_);_(@_)"/>
    <numFmt numFmtId="167" formatCode="[$-F800]dddd\,\ mmmm\ dd\,\ yyyy"/>
    <numFmt numFmtId="168" formatCode="&quot;$&quot;#,##0"/>
    <numFmt numFmtId="169" formatCode="#\:"/>
  </numFmts>
  <fonts count="5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
      <sz val="10"/>
      <color theme="1"/>
      <name val="Calibri"/>
      <family val="2"/>
      <scheme val="minor"/>
    </font>
    <font>
      <b/>
      <sz val="11"/>
      <name val="Calibri"/>
      <family val="2"/>
      <scheme val="minor"/>
    </font>
    <font>
      <sz val="9"/>
      <color theme="1"/>
      <name val="Calibri"/>
      <family val="2"/>
      <scheme val="minor"/>
    </font>
    <font>
      <b/>
      <sz val="16"/>
      <color theme="1"/>
      <name val="Calibri"/>
      <family val="2"/>
      <scheme val="minor"/>
    </font>
    <font>
      <b/>
      <sz val="18"/>
      <color theme="1"/>
      <name val="Calibri"/>
      <family val="2"/>
      <scheme val="minor"/>
    </font>
    <font>
      <i/>
      <sz val="9"/>
      <color theme="1"/>
      <name val="Calibri"/>
      <family val="2"/>
      <scheme val="minor"/>
    </font>
    <font>
      <sz val="10"/>
      <name val="Calibri"/>
      <family val="2"/>
      <scheme val="minor"/>
    </font>
    <font>
      <b/>
      <sz val="14"/>
      <name val="Calibri"/>
      <family val="2"/>
      <scheme val="minor"/>
    </font>
    <font>
      <b/>
      <sz val="8"/>
      <color theme="1"/>
      <name val="Calibri"/>
      <family val="2"/>
      <scheme val="minor"/>
    </font>
    <font>
      <sz val="11"/>
      <color theme="0"/>
      <name val="Calibri"/>
      <family val="2"/>
      <scheme val="minor"/>
    </font>
    <font>
      <sz val="12"/>
      <color theme="1"/>
      <name val="Calibri"/>
      <family val="2"/>
      <scheme val="minor"/>
    </font>
    <font>
      <b/>
      <i/>
      <sz val="14"/>
      <color theme="1"/>
      <name val="Calibri"/>
      <family val="2"/>
      <scheme val="minor"/>
    </font>
    <font>
      <i/>
      <sz val="10"/>
      <color theme="1"/>
      <name val="Calibri"/>
      <family val="2"/>
      <scheme val="minor"/>
    </font>
    <font>
      <sz val="11"/>
      <color rgb="FFFF0000"/>
      <name val="Calibri"/>
      <family val="2"/>
      <scheme val="minor"/>
    </font>
    <font>
      <u/>
      <sz val="11"/>
      <color theme="10"/>
      <name val="Calibri"/>
      <family val="2"/>
      <scheme val="minor"/>
    </font>
    <font>
      <b/>
      <sz val="12"/>
      <color theme="1"/>
      <name val="Calibri"/>
      <family val="2"/>
      <scheme val="minor"/>
    </font>
    <font>
      <i/>
      <sz val="10"/>
      <color rgb="FFFF0000"/>
      <name val="Calibri"/>
      <family val="2"/>
      <scheme val="minor"/>
    </font>
    <font>
      <sz val="11"/>
      <color theme="1"/>
      <name val="Calibri"/>
      <family val="2"/>
    </font>
    <font>
      <sz val="8"/>
      <color theme="1"/>
      <name val="Calibri"/>
      <family val="2"/>
      <scheme val="minor"/>
    </font>
    <font>
      <b/>
      <sz val="20"/>
      <color theme="1"/>
      <name val="Calibri"/>
      <family val="2"/>
      <scheme val="minor"/>
    </font>
    <font>
      <i/>
      <sz val="12"/>
      <color theme="1"/>
      <name val="Calibri"/>
      <family val="2"/>
      <scheme val="minor"/>
    </font>
    <font>
      <b/>
      <i/>
      <sz val="12"/>
      <color theme="1"/>
      <name val="Calibri"/>
      <family val="2"/>
      <scheme val="minor"/>
    </font>
    <font>
      <i/>
      <sz val="8"/>
      <color theme="1"/>
      <name val="Calibri"/>
      <family val="2"/>
      <scheme val="minor"/>
    </font>
    <font>
      <sz val="11"/>
      <name val="Calibri"/>
      <family val="2"/>
      <scheme val="minor"/>
    </font>
    <font>
      <sz val="12"/>
      <color theme="0"/>
      <name val="Calibri"/>
      <family val="2"/>
      <scheme val="minor"/>
    </font>
    <font>
      <sz val="11"/>
      <color theme="1"/>
      <name val="Webdings"/>
      <family val="1"/>
      <charset val="2"/>
    </font>
    <font>
      <b/>
      <sz val="18"/>
      <name val="Calibri"/>
      <family val="2"/>
      <scheme val="minor"/>
    </font>
    <font>
      <sz val="12"/>
      <name val="Calibri"/>
      <family val="2"/>
      <scheme val="minor"/>
    </font>
    <font>
      <sz val="8"/>
      <color theme="0"/>
      <name val="Calibri"/>
      <family val="2"/>
      <scheme val="minor"/>
    </font>
    <font>
      <sz val="12"/>
      <color rgb="FFFF0000"/>
      <name val="Calibri"/>
      <family val="2"/>
      <scheme val="minor"/>
    </font>
    <font>
      <i/>
      <sz val="10"/>
      <color theme="0" tint="-0.499984740745262"/>
      <name val="Calibri"/>
      <family val="2"/>
      <scheme val="minor"/>
    </font>
    <font>
      <b/>
      <sz val="12"/>
      <name val="Calibri"/>
      <family val="2"/>
      <scheme val="minor"/>
    </font>
    <font>
      <b/>
      <sz val="18"/>
      <color rgb="FFFF0000"/>
      <name val="Calibri"/>
      <family val="2"/>
      <scheme val="minor"/>
    </font>
    <font>
      <sz val="8"/>
      <color rgb="FFFF0000"/>
      <name val="Calibri"/>
      <family val="2"/>
      <scheme val="minor"/>
    </font>
    <font>
      <i/>
      <sz val="11"/>
      <color theme="0" tint="-0.34998626667073579"/>
      <name val="Calibri"/>
      <family val="2"/>
      <scheme val="minor"/>
    </font>
    <font>
      <i/>
      <sz val="11"/>
      <color rgb="FFFF0000"/>
      <name val="Calibri"/>
      <family val="2"/>
      <scheme val="minor"/>
    </font>
    <font>
      <i/>
      <u/>
      <sz val="11"/>
      <color theme="1"/>
      <name val="Calibri"/>
      <family val="2"/>
      <scheme val="minor"/>
    </font>
    <font>
      <u/>
      <sz val="11"/>
      <color theme="1"/>
      <name val="Calibri"/>
      <family val="2"/>
      <scheme val="minor"/>
    </font>
    <font>
      <sz val="4"/>
      <color theme="0"/>
      <name val="Calibri"/>
      <family val="2"/>
      <scheme val="minor"/>
    </font>
    <font>
      <sz val="10"/>
      <color rgb="FFFF0000"/>
      <name val="Calibri"/>
      <family val="2"/>
      <scheme val="minor"/>
    </font>
    <font>
      <sz val="9"/>
      <color rgb="FFFF0000"/>
      <name val="Calibri"/>
      <family val="2"/>
      <scheme val="minor"/>
    </font>
    <font>
      <b/>
      <i/>
      <sz val="11"/>
      <color rgb="FFFF0000"/>
      <name val="Calibri"/>
      <family val="2"/>
      <scheme val="minor"/>
    </font>
    <font>
      <b/>
      <sz val="9"/>
      <color theme="1"/>
      <name val="Calibri"/>
      <family val="2"/>
      <scheme val="minor"/>
    </font>
    <font>
      <b/>
      <sz val="10"/>
      <color theme="1"/>
      <name val="Calibri"/>
      <family val="2"/>
      <scheme val="minor"/>
    </font>
    <font>
      <b/>
      <i/>
      <sz val="10"/>
      <color theme="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79998168889431442"/>
        <bgColor indexed="27"/>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ont="0" applyFill="0" applyBorder="0" applyAlignment="0" applyProtection="0">
      <alignment horizontal="right" vertical="center"/>
    </xf>
    <xf numFmtId="9" fontId="1" fillId="0" borderId="0" applyFont="0" applyFill="0" applyBorder="0" applyAlignment="0" applyProtection="0"/>
    <xf numFmtId="0" fontId="20" fillId="0" borderId="0" applyNumberFormat="0" applyFill="0" applyBorder="0" applyAlignment="0" applyProtection="0"/>
  </cellStyleXfs>
  <cellXfs count="433">
    <xf numFmtId="0" fontId="0" fillId="0" borderId="0" xfId="0"/>
    <xf numFmtId="0" fontId="0" fillId="0" borderId="0" xfId="0" applyAlignment="1">
      <alignment vertical="center"/>
    </xf>
    <xf numFmtId="0" fontId="0" fillId="0" borderId="0" xfId="0" applyAlignment="1">
      <alignment horizontal="right"/>
    </xf>
    <xf numFmtId="0" fontId="0" fillId="0" borderId="0" xfId="0" applyAlignment="1">
      <alignment horizontal="right" vertical="center"/>
    </xf>
    <xf numFmtId="0" fontId="4" fillId="0" borderId="0" xfId="0" applyFont="1" applyAlignment="1">
      <alignment vertical="center"/>
    </xf>
    <xf numFmtId="0" fontId="0" fillId="0" borderId="0" xfId="0" applyAlignment="1">
      <alignment horizontal="right" vertical="center" indent="1"/>
    </xf>
    <xf numFmtId="0" fontId="0" fillId="0" borderId="0" xfId="0" applyAlignment="1">
      <alignment horizontal="left" vertical="center" indent="1"/>
    </xf>
    <xf numFmtId="0" fontId="0" fillId="0" borderId="0" xfId="0" applyAlignment="1">
      <alignment horizontal="left" vertical="top"/>
    </xf>
    <xf numFmtId="0" fontId="0" fillId="0" borderId="2"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2" fillId="0" borderId="0" xfId="0" applyFont="1" applyAlignment="1">
      <alignment horizontal="right" vertical="center" indent="1"/>
    </xf>
    <xf numFmtId="0" fontId="0" fillId="0" borderId="4" xfId="0" applyBorder="1" applyAlignment="1">
      <alignment horizontal="left" vertical="center" indent="1"/>
    </xf>
    <xf numFmtId="0" fontId="3" fillId="0" borderId="6" xfId="0" applyFont="1" applyBorder="1" applyAlignment="1">
      <alignment horizontal="left" vertical="center" indent="1"/>
    </xf>
    <xf numFmtId="0" fontId="0" fillId="0" borderId="13" xfId="0" applyBorder="1" applyAlignment="1">
      <alignment horizontal="left" vertical="center" indent="1"/>
    </xf>
    <xf numFmtId="0" fontId="0" fillId="0" borderId="9" xfId="0" applyBorder="1" applyAlignment="1">
      <alignment horizontal="left" vertical="center" indent="1"/>
    </xf>
    <xf numFmtId="0" fontId="2" fillId="0" borderId="0" xfId="0" applyFont="1" applyAlignment="1">
      <alignment horizontal="right" vertical="center"/>
    </xf>
    <xf numFmtId="14" fontId="0" fillId="0" borderId="0" xfId="0" applyNumberFormat="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10" fillId="0" borderId="0" xfId="0" applyFont="1" applyAlignment="1">
      <alignment horizontal="right" vertical="center"/>
    </xf>
    <xf numFmtId="0" fontId="10" fillId="0" borderId="0" xfId="0" applyFont="1" applyAlignment="1">
      <alignment horizontal="right" vertical="top"/>
    </xf>
    <xf numFmtId="0" fontId="0" fillId="2" borderId="3" xfId="0" applyFill="1" applyBorder="1" applyAlignment="1" applyProtection="1">
      <alignment vertical="center"/>
      <protection locked="0"/>
    </xf>
    <xf numFmtId="0" fontId="7" fillId="0" borderId="0" xfId="0" applyFont="1" applyAlignment="1">
      <alignment vertical="center"/>
    </xf>
    <xf numFmtId="0" fontId="5" fillId="0" borderId="7" xfId="0" applyFont="1" applyBorder="1" applyAlignment="1">
      <alignment vertical="center"/>
    </xf>
    <xf numFmtId="0" fontId="0" fillId="0" borderId="7" xfId="0" applyBorder="1" applyAlignment="1">
      <alignment horizontal="right" vertical="center"/>
    </xf>
    <xf numFmtId="0" fontId="0" fillId="0" borderId="0" xfId="0" applyAlignment="1">
      <alignment horizontal="center" vertical="center"/>
    </xf>
    <xf numFmtId="43" fontId="0" fillId="2" borderId="3" xfId="1" applyFont="1" applyFill="1" applyBorder="1" applyAlignment="1" applyProtection="1">
      <alignment horizontal="right" vertical="center"/>
      <protection locked="0"/>
    </xf>
    <xf numFmtId="0" fontId="2" fillId="0" borderId="0" xfId="0" applyFont="1"/>
    <xf numFmtId="0" fontId="3" fillId="0" borderId="0" xfId="0" applyFont="1" applyAlignment="1">
      <alignment vertical="center"/>
    </xf>
    <xf numFmtId="0" fontId="6" fillId="0" borderId="0" xfId="0" applyFont="1" applyAlignment="1">
      <alignment horizontal="center" vertical="center"/>
    </xf>
    <xf numFmtId="1" fontId="0" fillId="3" borderId="2" xfId="0" applyNumberFormat="1" applyFill="1" applyBorder="1" applyAlignment="1" applyProtection="1">
      <alignment horizontal="center" vertical="center"/>
      <protection locked="0"/>
    </xf>
    <xf numFmtId="1" fontId="0" fillId="3" borderId="1" xfId="0" applyNumberFormat="1" applyFill="1" applyBorder="1" applyAlignment="1" applyProtection="1">
      <alignment horizontal="center" vertical="center"/>
      <protection locked="0"/>
    </xf>
    <xf numFmtId="43" fontId="0" fillId="0" borderId="0" xfId="1" applyFont="1" applyBorder="1" applyAlignment="1">
      <alignment horizontal="right" vertical="center"/>
    </xf>
    <xf numFmtId="43" fontId="0" fillId="0" borderId="5" xfId="1" applyFont="1" applyBorder="1" applyAlignment="1">
      <alignment horizontal="right" vertical="center"/>
    </xf>
    <xf numFmtId="43" fontId="0" fillId="0" borderId="3" xfId="1" applyFont="1" applyBorder="1" applyAlignment="1">
      <alignment horizontal="right" vertical="center"/>
    </xf>
    <xf numFmtId="43" fontId="0" fillId="0" borderId="0" xfId="1" applyFont="1" applyFill="1" applyBorder="1" applyAlignment="1">
      <alignment horizontal="right" vertical="center"/>
    </xf>
    <xf numFmtId="0" fontId="11" fillId="0" borderId="7" xfId="0" applyFont="1" applyBorder="1" applyAlignment="1">
      <alignment horizontal="center"/>
    </xf>
    <xf numFmtId="0" fontId="6" fillId="0" borderId="3" xfId="0" applyFont="1" applyBorder="1" applyAlignment="1">
      <alignment horizontal="center" vertical="center"/>
    </xf>
    <xf numFmtId="0" fontId="0" fillId="0" borderId="14" xfId="0" applyBorder="1" applyAlignment="1">
      <alignment horizontal="right" vertical="center"/>
    </xf>
    <xf numFmtId="0" fontId="0" fillId="0" borderId="10" xfId="0" applyBorder="1" applyAlignment="1">
      <alignment horizontal="right" vertical="center"/>
    </xf>
    <xf numFmtId="0" fontId="0" fillId="4" borderId="0" xfId="0" applyFill="1" applyAlignment="1">
      <alignment vertical="center"/>
    </xf>
    <xf numFmtId="0" fontId="0" fillId="4" borderId="0" xfId="0" applyFill="1" applyAlignment="1">
      <alignment horizontal="right" vertical="center"/>
    </xf>
    <xf numFmtId="0" fontId="0" fillId="4" borderId="0" xfId="0" applyFill="1" applyAlignment="1">
      <alignment horizontal="center" vertical="center"/>
    </xf>
    <xf numFmtId="0" fontId="5" fillId="0" borderId="0" xfId="0" applyFont="1" applyAlignment="1">
      <alignment vertical="center"/>
    </xf>
    <xf numFmtId="0" fontId="9" fillId="0" borderId="0" xfId="0" applyFont="1" applyAlignment="1">
      <alignment vertical="top" wrapText="1"/>
    </xf>
    <xf numFmtId="0" fontId="13" fillId="0" borderId="0" xfId="0" applyFont="1" applyAlignment="1">
      <alignment vertical="center"/>
    </xf>
    <xf numFmtId="0" fontId="0" fillId="2" borderId="3" xfId="0" applyFill="1" applyBorder="1" applyAlignment="1" applyProtection="1">
      <alignment horizontal="center" vertical="center"/>
      <protection locked="0"/>
    </xf>
    <xf numFmtId="0" fontId="0" fillId="0" borderId="0" xfId="0" applyAlignment="1">
      <alignment horizontal="left" vertical="top" wrapText="1"/>
    </xf>
    <xf numFmtId="0" fontId="0" fillId="2" borderId="1"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6" fillId="0" borderId="0" xfId="0" applyFont="1" applyAlignment="1">
      <alignment horizontal="center" wrapText="1"/>
    </xf>
    <xf numFmtId="0" fontId="5" fillId="0" borderId="0" xfId="0" applyFont="1"/>
    <xf numFmtId="165" fontId="0" fillId="3" borderId="12" xfId="2" applyNumberFormat="1" applyFont="1" applyFill="1" applyBorder="1" applyAlignment="1" applyProtection="1">
      <alignment horizontal="right" vertical="center" indent="1"/>
      <protection locked="0"/>
    </xf>
    <xf numFmtId="165" fontId="0" fillId="2" borderId="2" xfId="2" applyNumberFormat="1" applyFont="1" applyFill="1" applyBorder="1" applyAlignment="1" applyProtection="1">
      <alignment horizontal="right" vertical="center" indent="1"/>
      <protection locked="0"/>
    </xf>
    <xf numFmtId="0" fontId="0" fillId="0" borderId="19" xfId="0" applyBorder="1" applyAlignment="1">
      <alignment vertical="center"/>
    </xf>
    <xf numFmtId="0" fontId="5" fillId="0" borderId="20" xfId="0" applyFont="1" applyBorder="1" applyAlignment="1">
      <alignment horizontal="right" vertical="center"/>
    </xf>
    <xf numFmtId="166" fontId="2" fillId="0" borderId="0" xfId="1" applyNumberFormat="1" applyFont="1" applyFill="1" applyAlignment="1" applyProtection="1">
      <alignment horizontal="right" vertical="center"/>
    </xf>
    <xf numFmtId="166" fontId="2" fillId="0" borderId="0" xfId="1" applyNumberFormat="1" applyFont="1" applyFill="1" applyBorder="1" applyAlignment="1" applyProtection="1">
      <alignment horizontal="right" vertical="center"/>
    </xf>
    <xf numFmtId="42" fontId="0" fillId="0" borderId="3" xfId="0" applyNumberFormat="1" applyBorder="1" applyAlignment="1">
      <alignment horizontal="right" vertical="center" indent="1"/>
    </xf>
    <xf numFmtId="42" fontId="0" fillId="0" borderId="15" xfId="0" applyNumberFormat="1" applyBorder="1" applyAlignment="1">
      <alignment horizontal="right" vertical="center" indent="1"/>
    </xf>
    <xf numFmtId="42" fontId="0" fillId="0" borderId="16" xfId="0" applyNumberFormat="1" applyBorder="1" applyAlignment="1">
      <alignment horizontal="right" vertical="center" indent="1"/>
    </xf>
    <xf numFmtId="42" fontId="0" fillId="0" borderId="7" xfId="0" applyNumberFormat="1" applyBorder="1" applyAlignment="1">
      <alignment vertical="center"/>
    </xf>
    <xf numFmtId="42" fontId="2" fillId="0" borderId="18" xfId="0" applyNumberFormat="1" applyFont="1" applyBorder="1" applyAlignment="1">
      <alignment vertical="center"/>
    </xf>
    <xf numFmtId="0" fontId="0" fillId="0" borderId="21" xfId="0" applyBorder="1" applyAlignment="1">
      <alignment vertical="center"/>
    </xf>
    <xf numFmtId="0" fontId="5" fillId="0" borderId="0" xfId="0" applyFont="1" applyAlignment="1">
      <alignment vertical="center" wrapText="1"/>
    </xf>
    <xf numFmtId="0" fontId="5" fillId="0" borderId="21" xfId="0" applyFont="1" applyBorder="1" applyAlignment="1">
      <alignment horizontal="right" vertical="center"/>
    </xf>
    <xf numFmtId="1" fontId="0" fillId="4" borderId="3" xfId="1" applyNumberFormat="1" applyFont="1" applyFill="1" applyBorder="1" applyAlignment="1" applyProtection="1">
      <alignment horizontal="center" vertical="center"/>
    </xf>
    <xf numFmtId="1" fontId="0" fillId="4" borderId="15" xfId="1" applyNumberFormat="1" applyFont="1" applyFill="1" applyBorder="1" applyAlignment="1" applyProtection="1">
      <alignment horizontal="center" vertical="center"/>
    </xf>
    <xf numFmtId="9" fontId="0" fillId="2" borderId="3" xfId="4" applyFont="1" applyFill="1" applyBorder="1" applyAlignment="1" applyProtection="1">
      <alignment horizontal="center" vertical="center"/>
      <protection locked="0"/>
    </xf>
    <xf numFmtId="42" fontId="2" fillId="0" borderId="18" xfId="0" applyNumberFormat="1" applyFont="1" applyBorder="1" applyAlignment="1">
      <alignment horizontal="right" vertical="center" indent="1"/>
    </xf>
    <xf numFmtId="165" fontId="6" fillId="0" borderId="0" xfId="2" applyNumberFormat="1" applyFont="1" applyBorder="1" applyAlignment="1" applyProtection="1">
      <alignment horizontal="center"/>
    </xf>
    <xf numFmtId="42" fontId="0" fillId="4" borderId="17" xfId="0" applyNumberFormat="1" applyFill="1" applyBorder="1" applyAlignment="1">
      <alignment horizontal="right" vertical="center" indent="1"/>
    </xf>
    <xf numFmtId="42" fontId="2" fillId="4" borderId="22" xfId="0" applyNumberFormat="1" applyFont="1" applyFill="1" applyBorder="1" applyAlignment="1">
      <alignment horizontal="right" vertical="center" indent="1"/>
    </xf>
    <xf numFmtId="42" fontId="0" fillId="4" borderId="14" xfId="0" applyNumberFormat="1" applyFill="1" applyBorder="1" applyAlignment="1">
      <alignment horizontal="right" vertical="center" indent="1"/>
    </xf>
    <xf numFmtId="42" fontId="2" fillId="4" borderId="22" xfId="0" applyNumberFormat="1" applyFont="1" applyFill="1" applyBorder="1" applyAlignment="1">
      <alignment vertical="center"/>
    </xf>
    <xf numFmtId="42" fontId="0" fillId="4" borderId="17" xfId="0" applyNumberFormat="1" applyFill="1" applyBorder="1" applyAlignment="1">
      <alignment vertical="center"/>
    </xf>
    <xf numFmtId="42" fontId="0" fillId="4" borderId="0" xfId="0" applyNumberFormat="1" applyFill="1" applyAlignment="1">
      <alignment vertical="center"/>
    </xf>
    <xf numFmtId="42" fontId="2" fillId="4" borderId="17" xfId="0" applyNumberFormat="1" applyFont="1" applyFill="1" applyBorder="1" applyAlignment="1">
      <alignment horizontal="right" vertical="center" indent="1"/>
    </xf>
    <xf numFmtId="0" fontId="10" fillId="0" borderId="0" xfId="0" applyFont="1" applyAlignment="1">
      <alignment horizontal="left" vertical="center"/>
    </xf>
    <xf numFmtId="0" fontId="8" fillId="0" borderId="0" xfId="0" applyFont="1"/>
    <xf numFmtId="0" fontId="0" fillId="0" borderId="0" xfId="0" applyAlignment="1">
      <alignment horizontal="right" vertical="top"/>
    </xf>
    <xf numFmtId="0" fontId="0" fillId="0" borderId="0" xfId="0" applyAlignment="1">
      <alignment horizontal="left" vertical="center" wrapText="1"/>
    </xf>
    <xf numFmtId="42" fontId="2" fillId="0" borderId="3" xfId="0" applyNumberFormat="1" applyFont="1" applyBorder="1" applyAlignment="1">
      <alignment horizontal="right" vertical="center" indent="1"/>
    </xf>
    <xf numFmtId="0" fontId="15" fillId="0" borderId="0" xfId="0" applyFont="1" applyAlignment="1">
      <alignment vertical="center"/>
    </xf>
    <xf numFmtId="43" fontId="0" fillId="0" borderId="18" xfId="1" applyFont="1" applyBorder="1" applyAlignment="1">
      <alignment horizontal="right" vertical="center"/>
    </xf>
    <xf numFmtId="0" fontId="16" fillId="0" borderId="0" xfId="0" applyFont="1" applyAlignment="1">
      <alignment vertical="center"/>
    </xf>
    <xf numFmtId="0" fontId="2" fillId="0" borderId="0" xfId="0" applyFont="1" applyAlignment="1">
      <alignment horizontal="right" vertical="center" wrapText="1"/>
    </xf>
    <xf numFmtId="0" fontId="17" fillId="0" borderId="0" xfId="0" applyFont="1" applyAlignment="1">
      <alignment vertical="center"/>
    </xf>
    <xf numFmtId="0" fontId="0" fillId="0" borderId="14" xfId="0" applyBorder="1" applyAlignment="1">
      <alignment vertical="center"/>
    </xf>
    <xf numFmtId="0" fontId="2" fillId="0" borderId="0" xfId="0" applyFont="1" applyAlignment="1">
      <alignment vertical="center"/>
    </xf>
    <xf numFmtId="0" fontId="0" fillId="0" borderId="23" xfId="0" applyBorder="1" applyAlignment="1">
      <alignment vertical="center"/>
    </xf>
    <xf numFmtId="0" fontId="3" fillId="0" borderId="14" xfId="0" applyFont="1" applyBorder="1" applyAlignment="1">
      <alignment horizontal="right" vertical="center"/>
    </xf>
    <xf numFmtId="0" fontId="3" fillId="0" borderId="8" xfId="0" applyFont="1" applyBorder="1" applyAlignment="1">
      <alignment vertical="center"/>
    </xf>
    <xf numFmtId="0" fontId="0" fillId="4" borderId="0" xfId="0" applyFill="1" applyAlignment="1">
      <alignment horizontal="left" vertical="center"/>
    </xf>
    <xf numFmtId="14" fontId="0" fillId="4" borderId="0" xfId="0" applyNumberFormat="1" applyFill="1" applyAlignment="1">
      <alignment horizontal="center" vertical="center"/>
    </xf>
    <xf numFmtId="0" fontId="0" fillId="4" borderId="0" xfId="0" applyFill="1"/>
    <xf numFmtId="0" fontId="0" fillId="4" borderId="23" xfId="0" applyFill="1" applyBorder="1" applyAlignment="1">
      <alignment vertical="center"/>
    </xf>
    <xf numFmtId="0" fontId="0" fillId="0" borderId="2" xfId="0" applyBorder="1" applyAlignment="1">
      <alignment horizontal="left" vertical="center" indent="1"/>
    </xf>
    <xf numFmtId="0" fontId="0" fillId="0" borderId="5" xfId="0" applyBorder="1" applyAlignment="1">
      <alignment horizontal="left" vertical="center" indent="1"/>
    </xf>
    <xf numFmtId="0" fontId="21" fillId="0" borderId="0" xfId="0" applyFont="1" applyAlignment="1">
      <alignment vertical="center" wrapText="1"/>
    </xf>
    <xf numFmtId="0" fontId="21"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left" vertical="center"/>
    </xf>
    <xf numFmtId="14" fontId="16" fillId="0" borderId="0" xfId="0" applyNumberFormat="1" applyFont="1" applyAlignment="1">
      <alignment horizontal="center" vertical="center"/>
    </xf>
    <xf numFmtId="0" fontId="22" fillId="0" borderId="0" xfId="0" applyFont="1" applyAlignment="1">
      <alignment horizontal="left"/>
    </xf>
    <xf numFmtId="0" fontId="18" fillId="0" borderId="0" xfId="0" applyFont="1" applyAlignment="1">
      <alignment horizontal="right" vertical="center"/>
    </xf>
    <xf numFmtId="165" fontId="6" fillId="0" borderId="0" xfId="2" applyNumberFormat="1" applyFont="1" applyFill="1" applyBorder="1" applyAlignment="1" applyProtection="1">
      <alignment horizontal="center" vertical="center"/>
    </xf>
    <xf numFmtId="9" fontId="1" fillId="0" borderId="0" xfId="4" applyFont="1" applyAlignment="1" applyProtection="1">
      <alignment horizontal="left" vertical="center" indent="1"/>
    </xf>
    <xf numFmtId="0" fontId="23" fillId="0" borderId="0" xfId="0" applyFont="1" applyAlignment="1">
      <alignment horizontal="right" vertical="center"/>
    </xf>
    <xf numFmtId="0" fontId="0" fillId="0" borderId="1" xfId="0" applyBorder="1"/>
    <xf numFmtId="0" fontId="2" fillId="0" borderId="0" xfId="0" applyFont="1" applyAlignment="1">
      <alignment horizontal="left" vertical="center"/>
    </xf>
    <xf numFmtId="0" fontId="9" fillId="0" borderId="0" xfId="0" applyFont="1" applyAlignment="1">
      <alignment vertical="top"/>
    </xf>
    <xf numFmtId="0" fontId="6" fillId="0" borderId="0" xfId="0" applyFont="1" applyAlignment="1">
      <alignment vertical="top"/>
    </xf>
    <xf numFmtId="0" fontId="18" fillId="0" borderId="0" xfId="0" applyFont="1" applyAlignment="1">
      <alignment vertical="center"/>
    </xf>
    <xf numFmtId="0" fontId="0" fillId="0" borderId="0" xfId="0" applyAlignment="1" applyProtection="1">
      <alignment horizontal="center" vertical="center"/>
      <protection locked="0"/>
    </xf>
    <xf numFmtId="0" fontId="0" fillId="2" borderId="4" xfId="0" applyFill="1" applyBorder="1" applyAlignment="1" applyProtection="1">
      <alignment horizontal="left" vertical="center" indent="1"/>
      <protection locked="0"/>
    </xf>
    <xf numFmtId="0" fontId="0" fillId="2" borderId="2" xfId="0" applyFill="1" applyBorder="1" applyAlignment="1" applyProtection="1">
      <alignment horizontal="left" vertical="center" indent="1"/>
      <protection locked="0"/>
    </xf>
    <xf numFmtId="0" fontId="0" fillId="2" borderId="5" xfId="0" applyFill="1" applyBorder="1" applyAlignment="1" applyProtection="1">
      <alignment horizontal="left" vertical="center" indent="1"/>
      <protection locked="0"/>
    </xf>
    <xf numFmtId="0" fontId="0" fillId="0" borderId="2" xfId="0" applyBorder="1" applyAlignment="1">
      <alignment horizontal="center" vertical="center"/>
    </xf>
    <xf numFmtId="0" fontId="0" fillId="0" borderId="5" xfId="0" applyBorder="1" applyAlignment="1">
      <alignment horizontal="center" vertical="center"/>
    </xf>
    <xf numFmtId="168" fontId="6" fillId="0" borderId="0" xfId="1" applyNumberFormat="1" applyFont="1" applyBorder="1" applyAlignment="1" applyProtection="1">
      <alignment horizontal="left" vertical="center"/>
    </xf>
    <xf numFmtId="0" fontId="0" fillId="0" borderId="4" xfId="0" applyBorder="1" applyAlignment="1">
      <alignment horizontal="left" vertical="center"/>
    </xf>
    <xf numFmtId="0" fontId="2"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horizontal="right" vertical="center"/>
    </xf>
    <xf numFmtId="0" fontId="0" fillId="0" borderId="25" xfId="0" applyBorder="1" applyAlignment="1">
      <alignment horizontal="right" vertical="center"/>
    </xf>
    <xf numFmtId="0" fontId="18" fillId="0" borderId="30" xfId="0" applyFont="1" applyBorder="1" applyAlignment="1">
      <alignment vertical="center"/>
    </xf>
    <xf numFmtId="0" fontId="18" fillId="0" borderId="32" xfId="0" applyFont="1" applyBorder="1" applyAlignment="1">
      <alignment vertical="center"/>
    </xf>
    <xf numFmtId="0" fontId="0" fillId="0" borderId="33" xfId="0" applyBorder="1" applyAlignment="1">
      <alignment vertical="center"/>
    </xf>
    <xf numFmtId="0" fontId="0" fillId="0" borderId="34" xfId="0" applyBorder="1" applyAlignment="1">
      <alignment horizontal="right" vertical="center"/>
    </xf>
    <xf numFmtId="0" fontId="0" fillId="0" borderId="38" xfId="0" applyBorder="1" applyAlignment="1">
      <alignment horizontal="right" vertical="center"/>
    </xf>
    <xf numFmtId="0" fontId="0" fillId="0" borderId="26" xfId="0" applyBorder="1" applyAlignment="1">
      <alignment vertical="center"/>
    </xf>
    <xf numFmtId="0" fontId="0" fillId="0" borderId="30" xfId="0" applyBorder="1" applyAlignment="1">
      <alignment vertical="center"/>
    </xf>
    <xf numFmtId="0" fontId="3" fillId="0" borderId="30" xfId="0" applyFont="1" applyBorder="1" applyAlignment="1">
      <alignment horizontal="center" vertical="center"/>
    </xf>
    <xf numFmtId="0" fontId="0" fillId="0" borderId="32" xfId="0" applyBorder="1" applyAlignment="1">
      <alignment vertical="center"/>
    </xf>
    <xf numFmtId="0" fontId="0" fillId="0" borderId="41" xfId="0" applyBorder="1" applyAlignment="1">
      <alignment horizontal="right" vertical="center"/>
    </xf>
    <xf numFmtId="0" fontId="0" fillId="0" borderId="23" xfId="0" applyBorder="1"/>
    <xf numFmtId="0" fontId="0" fillId="0" borderId="0" xfId="0" applyAlignment="1">
      <alignment vertical="top"/>
    </xf>
    <xf numFmtId="0" fontId="21" fillId="0" borderId="0" xfId="0" applyFont="1" applyAlignment="1">
      <alignment horizontal="left" vertical="center" indent="1"/>
    </xf>
    <xf numFmtId="49" fontId="0" fillId="0" borderId="0" xfId="0" applyNumberFormat="1" applyAlignment="1">
      <alignment horizontal="center" vertical="center"/>
    </xf>
    <xf numFmtId="0" fontId="0" fillId="0" borderId="11" xfId="0" applyBorder="1" applyAlignment="1">
      <alignment vertical="center"/>
    </xf>
    <xf numFmtId="0" fontId="21" fillId="0" borderId="0" xfId="0" applyFont="1" applyAlignment="1">
      <alignment horizontal="right" vertical="center"/>
    </xf>
    <xf numFmtId="0" fontId="2" fillId="0" borderId="0" xfId="0" applyFont="1" applyAlignment="1">
      <alignment horizontal="center" vertical="center"/>
    </xf>
    <xf numFmtId="0" fontId="23" fillId="0" borderId="0" xfId="0" applyFont="1" applyAlignment="1">
      <alignment horizontal="center" vertical="center"/>
    </xf>
    <xf numFmtId="0" fontId="0" fillId="0" borderId="42" xfId="0" applyBorder="1" applyAlignment="1">
      <alignment vertical="center"/>
    </xf>
    <xf numFmtId="0" fontId="0" fillId="0" borderId="23" xfId="0" applyBorder="1" applyAlignment="1">
      <alignment horizontal="left" vertical="center" indent="1"/>
    </xf>
    <xf numFmtId="0" fontId="10" fillId="0" borderId="0" xfId="0" applyFont="1" applyAlignment="1">
      <alignment vertical="top"/>
    </xf>
    <xf numFmtId="0" fontId="0" fillId="0" borderId="0" xfId="0" applyAlignment="1">
      <alignment horizontal="left"/>
    </xf>
    <xf numFmtId="0" fontId="0" fillId="0" borderId="9" xfId="0" applyBorder="1" applyAlignment="1">
      <alignment vertical="center"/>
    </xf>
    <xf numFmtId="14" fontId="0" fillId="0" borderId="0" xfId="0" applyNumberFormat="1" applyAlignment="1">
      <alignment horizontal="left" vertical="top"/>
    </xf>
    <xf numFmtId="14" fontId="3" fillId="0" borderId="0" xfId="0" applyNumberFormat="1" applyFont="1" applyAlignment="1">
      <alignment horizontal="left" vertical="top"/>
    </xf>
    <xf numFmtId="0" fontId="0" fillId="0" borderId="7" xfId="0" applyBorder="1" applyAlignment="1">
      <alignment vertical="top"/>
    </xf>
    <xf numFmtId="0" fontId="0" fillId="0" borderId="0" xfId="0" applyAlignment="1">
      <alignment horizontal="left" vertical="top" indent="1"/>
    </xf>
    <xf numFmtId="0" fontId="4" fillId="0" borderId="0" xfId="0" applyFont="1"/>
    <xf numFmtId="0" fontId="24" fillId="0" borderId="0" xfId="0" applyFont="1" applyAlignment="1">
      <alignment vertical="center"/>
    </xf>
    <xf numFmtId="0" fontId="9" fillId="0" borderId="0" xfId="0" applyFont="1" applyAlignment="1">
      <alignment vertical="center"/>
    </xf>
    <xf numFmtId="0" fontId="0" fillId="0" borderId="7" xfId="0" applyBorder="1" applyAlignment="1">
      <alignment horizontal="left" vertical="top" indent="1"/>
    </xf>
    <xf numFmtId="0" fontId="0" fillId="0" borderId="0" xfId="0" applyAlignment="1">
      <alignment vertical="top" wrapText="1"/>
    </xf>
    <xf numFmtId="0" fontId="24" fillId="0" borderId="0" xfId="0" applyFont="1" applyAlignment="1">
      <alignment vertical="top" wrapText="1"/>
    </xf>
    <xf numFmtId="0" fontId="3" fillId="0" borderId="4" xfId="0" applyFont="1" applyBorder="1" applyAlignment="1">
      <alignment horizontal="left" vertical="center" wrapText="1" indent="1"/>
    </xf>
    <xf numFmtId="0" fontId="3" fillId="0" borderId="2" xfId="0" applyFont="1" applyBorder="1" applyAlignment="1">
      <alignment vertical="center" wrapText="1"/>
    </xf>
    <xf numFmtId="0" fontId="3" fillId="0" borderId="5" xfId="0" applyFont="1" applyBorder="1" applyAlignment="1">
      <alignment vertical="center" wrapText="1"/>
    </xf>
    <xf numFmtId="0" fontId="0" fillId="0" borderId="4" xfId="0" applyBorder="1" applyAlignment="1">
      <alignment vertical="center"/>
    </xf>
    <xf numFmtId="0" fontId="0" fillId="0" borderId="4" xfId="0" quotePrefix="1" applyBorder="1" applyAlignment="1">
      <alignment vertical="center"/>
    </xf>
    <xf numFmtId="0" fontId="25" fillId="0" borderId="0" xfId="0" applyFont="1" applyAlignment="1">
      <alignment vertical="center"/>
    </xf>
    <xf numFmtId="0" fontId="19" fillId="0" borderId="0" xfId="0" applyFont="1" applyAlignment="1">
      <alignment horizontal="right" vertical="center"/>
    </xf>
    <xf numFmtId="0" fontId="20" fillId="0" borderId="0" xfId="5" applyAlignment="1">
      <alignment horizontal="left" vertical="top" wrapText="1"/>
    </xf>
    <xf numFmtId="0" fontId="29" fillId="0" borderId="0" xfId="0" applyFont="1"/>
    <xf numFmtId="0" fontId="3" fillId="0" borderId="0" xfId="0" applyFont="1" applyAlignment="1">
      <alignment vertical="top"/>
    </xf>
    <xf numFmtId="0" fontId="0" fillId="0" borderId="0" xfId="0" applyAlignment="1">
      <alignment horizontal="left" vertical="center"/>
    </xf>
    <xf numFmtId="165" fontId="6" fillId="0" borderId="0" xfId="2" applyNumberFormat="1" applyFont="1" applyFill="1" applyBorder="1" applyAlignment="1" applyProtection="1">
      <alignment horizontal="center"/>
    </xf>
    <xf numFmtId="0" fontId="0" fillId="0" borderId="0" xfId="0" applyAlignment="1">
      <alignment horizontal="center"/>
    </xf>
    <xf numFmtId="0" fontId="6" fillId="0" borderId="0" xfId="0" applyFont="1" applyAlignment="1">
      <alignment horizontal="center"/>
    </xf>
    <xf numFmtId="14" fontId="18" fillId="4" borderId="0" xfId="0" applyNumberFormat="1" applyFont="1" applyFill="1" applyAlignment="1">
      <alignment horizontal="left" vertical="center"/>
    </xf>
    <xf numFmtId="0" fontId="9" fillId="0" borderId="0" xfId="0" applyFont="1" applyAlignment="1">
      <alignment vertical="center" wrapText="1"/>
    </xf>
    <xf numFmtId="0" fontId="6" fillId="0" borderId="0" xfId="0" applyFont="1" applyAlignment="1">
      <alignmen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3" fillId="0" borderId="10" xfId="0" applyFont="1" applyBorder="1" applyAlignment="1">
      <alignment horizontal="right" vertical="center"/>
    </xf>
    <xf numFmtId="0" fontId="3" fillId="0" borderId="14" xfId="0" applyFont="1" applyBorder="1" applyAlignment="1">
      <alignment vertical="center"/>
    </xf>
    <xf numFmtId="0" fontId="30" fillId="0" borderId="0" xfId="0" applyFont="1" applyAlignment="1">
      <alignment vertical="center"/>
    </xf>
    <xf numFmtId="0" fontId="11" fillId="0" borderId="0" xfId="0" applyFont="1"/>
    <xf numFmtId="14" fontId="3" fillId="0" borderId="0" xfId="0" applyNumberFormat="1" applyFont="1" applyAlignment="1">
      <alignment horizontal="left" vertical="center"/>
    </xf>
    <xf numFmtId="0" fontId="31" fillId="0" borderId="0" xfId="0" applyFont="1" applyAlignment="1">
      <alignment horizontal="right" vertical="center"/>
    </xf>
    <xf numFmtId="0" fontId="29" fillId="0" borderId="0" xfId="0" applyFont="1" applyAlignment="1">
      <alignment vertical="center"/>
    </xf>
    <xf numFmtId="0" fontId="32" fillId="0" borderId="0" xfId="0" applyFont="1" applyAlignment="1">
      <alignment horizontal="right" vertical="center"/>
    </xf>
    <xf numFmtId="0" fontId="33" fillId="0" borderId="0" xfId="0" applyFont="1" applyAlignment="1">
      <alignment vertical="center"/>
    </xf>
    <xf numFmtId="0" fontId="34" fillId="0" borderId="0" xfId="0" applyFont="1" applyAlignment="1">
      <alignment horizontal="right"/>
    </xf>
    <xf numFmtId="0" fontId="28" fillId="0" borderId="0" xfId="0" quotePrefix="1" applyFont="1" applyAlignment="1">
      <alignment vertical="top"/>
    </xf>
    <xf numFmtId="0" fontId="19" fillId="0" borderId="0" xfId="0" applyFont="1" applyAlignment="1">
      <alignment vertical="center"/>
    </xf>
    <xf numFmtId="0" fontId="19" fillId="0" borderId="0" xfId="0" applyFont="1" applyAlignment="1">
      <alignment horizontal="right" vertical="top" indent="1"/>
    </xf>
    <xf numFmtId="0" fontId="35" fillId="0" borderId="0" xfId="0" applyFont="1" applyAlignment="1">
      <alignment vertical="center"/>
    </xf>
    <xf numFmtId="0" fontId="29" fillId="0" borderId="0" xfId="0" applyFont="1" applyAlignment="1">
      <alignment horizontal="right" vertical="top" indent="1"/>
    </xf>
    <xf numFmtId="0" fontId="34" fillId="0" borderId="0" xfId="0" applyFont="1" applyAlignment="1">
      <alignment horizontal="right" vertical="center"/>
    </xf>
    <xf numFmtId="49" fontId="0" fillId="2" borderId="1" xfId="0" applyNumberFormat="1" applyFill="1" applyBorder="1" applyAlignment="1" applyProtection="1">
      <alignment horizontal="center" vertical="center"/>
      <protection locked="0"/>
    </xf>
    <xf numFmtId="0" fontId="38" fillId="0" borderId="0" xfId="0" applyFont="1" applyAlignment="1">
      <alignment horizontal="right" vertical="center"/>
    </xf>
    <xf numFmtId="0" fontId="39" fillId="0" borderId="0" xfId="0" applyFont="1" applyAlignment="1">
      <alignment horizontal="right"/>
    </xf>
    <xf numFmtId="0" fontId="21" fillId="0" borderId="0" xfId="0" applyFont="1" applyAlignment="1">
      <alignment vertical="center"/>
    </xf>
    <xf numFmtId="14" fontId="16" fillId="0" borderId="23" xfId="0" applyNumberFormat="1" applyFont="1" applyBorder="1" applyAlignment="1">
      <alignment horizontal="left" vertical="center"/>
    </xf>
    <xf numFmtId="0" fontId="16" fillId="0" borderId="23" xfId="0" applyFont="1" applyBorder="1" applyAlignment="1">
      <alignment vertical="center"/>
    </xf>
    <xf numFmtId="0" fontId="21" fillId="0" borderId="23" xfId="0" applyFont="1" applyBorder="1" applyAlignment="1">
      <alignment horizontal="right" vertical="center"/>
    </xf>
    <xf numFmtId="0" fontId="16" fillId="0" borderId="23" xfId="0" applyFont="1" applyBorder="1" applyAlignment="1">
      <alignment horizontal="left" vertical="center"/>
    </xf>
    <xf numFmtId="0" fontId="3" fillId="0" borderId="0" xfId="0" applyFont="1" applyAlignment="1">
      <alignment horizontal="left" vertical="top"/>
    </xf>
    <xf numFmtId="0" fontId="0" fillId="0" borderId="0" xfId="0" applyAlignment="1">
      <alignment horizontal="right" vertical="center" indent="2"/>
    </xf>
    <xf numFmtId="0" fontId="0" fillId="0" borderId="18" xfId="0" applyBorder="1" applyAlignment="1">
      <alignment vertical="center"/>
    </xf>
    <xf numFmtId="49" fontId="0" fillId="2" borderId="3" xfId="0" applyNumberFormat="1" applyFill="1" applyBorder="1" applyAlignment="1" applyProtection="1">
      <alignment horizontal="center" vertical="center"/>
      <protection locked="0"/>
    </xf>
    <xf numFmtId="0" fontId="21" fillId="0" borderId="0" xfId="0" applyFont="1" applyAlignment="1">
      <alignment horizontal="right"/>
    </xf>
    <xf numFmtId="0" fontId="21" fillId="0" borderId="0" xfId="0" applyFont="1"/>
    <xf numFmtId="14" fontId="16" fillId="0" borderId="0" xfId="0" applyNumberFormat="1" applyFont="1" applyAlignment="1">
      <alignment horizontal="left"/>
    </xf>
    <xf numFmtId="0" fontId="16" fillId="0" borderId="0" xfId="0" applyFont="1" applyAlignment="1">
      <alignment horizontal="left"/>
    </xf>
    <xf numFmtId="0" fontId="15" fillId="0" borderId="0" xfId="0" applyFont="1" applyAlignment="1">
      <alignment horizontal="right" vertical="center"/>
    </xf>
    <xf numFmtId="0" fontId="0" fillId="0" borderId="21" xfId="0" applyBorder="1" applyAlignment="1">
      <alignment horizontal="left" vertical="center" indent="1"/>
    </xf>
    <xf numFmtId="0" fontId="6" fillId="0" borderId="0" xfId="0" applyFont="1" applyAlignment="1">
      <alignment horizontal="right"/>
    </xf>
    <xf numFmtId="0" fontId="0" fillId="0" borderId="0" xfId="0" applyAlignment="1">
      <alignment vertical="center" wrapText="1"/>
    </xf>
    <xf numFmtId="165" fontId="0" fillId="0" borderId="0" xfId="2" applyNumberFormat="1" applyFont="1" applyAlignment="1">
      <alignment horizontal="left" vertical="center"/>
    </xf>
    <xf numFmtId="165" fontId="0" fillId="2" borderId="23" xfId="0" applyNumberFormat="1" applyFill="1" applyBorder="1" applyAlignment="1" applyProtection="1">
      <alignment horizontal="left" vertical="center" indent="1"/>
      <protection locked="0"/>
    </xf>
    <xf numFmtId="169" fontId="0" fillId="0" borderId="0" xfId="0" applyNumberFormat="1" applyAlignment="1">
      <alignment vertical="center"/>
    </xf>
    <xf numFmtId="169" fontId="0" fillId="0" borderId="0" xfId="0" applyNumberFormat="1" applyAlignment="1">
      <alignment vertical="top"/>
    </xf>
    <xf numFmtId="0" fontId="0" fillId="0" borderId="0" xfId="0" applyAlignment="1">
      <alignment horizontal="left" vertical="top" wrapText="1" indent="1"/>
    </xf>
    <xf numFmtId="0" fontId="10" fillId="0" borderId="0" xfId="0" applyFont="1" applyAlignment="1">
      <alignment vertical="center"/>
    </xf>
    <xf numFmtId="9" fontId="0" fillId="2" borderId="23" xfId="4" applyFont="1" applyFill="1" applyBorder="1" applyAlignment="1" applyProtection="1">
      <alignment horizontal="center" vertical="center"/>
      <protection locked="0"/>
    </xf>
    <xf numFmtId="0" fontId="41" fillId="0" borderId="0" xfId="0" applyFont="1" applyAlignment="1">
      <alignment vertical="center"/>
    </xf>
    <xf numFmtId="165" fontId="0" fillId="0" borderId="0" xfId="0" quotePrefix="1" applyNumberFormat="1" applyAlignment="1">
      <alignment vertical="center"/>
    </xf>
    <xf numFmtId="0" fontId="0" fillId="0" borderId="7" xfId="0" applyBorder="1" applyAlignment="1">
      <alignment horizontal="left" vertical="center" indent="1"/>
    </xf>
    <xf numFmtId="165" fontId="0" fillId="0" borderId="0" xfId="0" quotePrefix="1" applyNumberFormat="1" applyAlignment="1">
      <alignment horizontal="center" vertical="center"/>
    </xf>
    <xf numFmtId="0" fontId="19" fillId="0" borderId="0" xfId="0" applyFont="1"/>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vertical="top" wrapText="1"/>
    </xf>
    <xf numFmtId="0" fontId="19" fillId="0" borderId="0" xfId="0" applyFont="1" applyAlignment="1">
      <alignment vertical="top"/>
    </xf>
    <xf numFmtId="0" fontId="19" fillId="0" borderId="0" xfId="0" applyFont="1" applyAlignment="1">
      <alignment horizontal="left" vertical="top" wrapText="1" indent="1"/>
    </xf>
    <xf numFmtId="0" fontId="19" fillId="0" borderId="0" xfId="0" applyFont="1" applyAlignment="1">
      <alignment horizontal="left" vertical="center"/>
    </xf>
    <xf numFmtId="1" fontId="29" fillId="0" borderId="3" xfId="0" applyNumberFormat="1" applyFont="1" applyBorder="1" applyAlignment="1">
      <alignment horizontal="center" vertical="center"/>
    </xf>
    <xf numFmtId="8" fontId="0" fillId="0" borderId="0" xfId="0" applyNumberFormat="1" applyAlignment="1">
      <alignment horizontal="right" vertical="center"/>
    </xf>
    <xf numFmtId="14" fontId="26" fillId="0" borderId="0" xfId="0" applyNumberFormat="1" applyFont="1" applyAlignment="1">
      <alignment vertical="center"/>
    </xf>
    <xf numFmtId="14" fontId="2" fillId="0" borderId="0" xfId="0" applyNumberFormat="1" applyFont="1" applyAlignment="1">
      <alignment horizontal="centerContinuous" vertical="center"/>
    </xf>
    <xf numFmtId="0" fontId="0" fillId="0" borderId="0" xfId="0" applyAlignment="1">
      <alignment horizontal="centerContinuous" vertical="center"/>
    </xf>
    <xf numFmtId="14" fontId="0" fillId="0" borderId="0" xfId="0" applyNumberFormat="1" applyAlignment="1">
      <alignment horizontal="centerContinuous" vertical="center"/>
    </xf>
    <xf numFmtId="14" fontId="3" fillId="0" borderId="0" xfId="0" applyNumberFormat="1" applyFont="1" applyAlignment="1">
      <alignment horizontal="centerContinuous" vertical="center"/>
    </xf>
    <xf numFmtId="14" fontId="3" fillId="0" borderId="0" xfId="0" applyNumberFormat="1" applyFont="1" applyAlignment="1">
      <alignment horizontal="centerContinuous" vertical="top"/>
    </xf>
    <xf numFmtId="14" fontId="0" fillId="0" borderId="0" xfId="0" applyNumberFormat="1" applyAlignment="1">
      <alignment horizontal="centerContinuous" vertical="top"/>
    </xf>
    <xf numFmtId="14" fontId="2" fillId="0" borderId="0" xfId="0" applyNumberFormat="1" applyFont="1" applyAlignment="1">
      <alignment horizontal="left" vertical="center"/>
    </xf>
    <xf numFmtId="14" fontId="0" fillId="0" borderId="18" xfId="0" applyNumberFormat="1" applyBorder="1" applyAlignment="1">
      <alignment horizontal="center" vertical="top"/>
    </xf>
    <xf numFmtId="14" fontId="0" fillId="0" borderId="0" xfId="0" applyNumberFormat="1" applyAlignment="1">
      <alignment horizontal="left" vertical="center" indent="1"/>
    </xf>
    <xf numFmtId="14" fontId="0" fillId="0" borderId="0" xfId="0" applyNumberFormat="1" applyAlignment="1">
      <alignment horizontal="left" vertical="center" indent="7"/>
    </xf>
    <xf numFmtId="0" fontId="23" fillId="0" borderId="0" xfId="0" applyFont="1" applyAlignment="1">
      <alignment horizontal="right" vertical="top"/>
    </xf>
    <xf numFmtId="169" fontId="2" fillId="0" borderId="0" xfId="0" applyNumberFormat="1" applyFont="1" applyAlignment="1">
      <alignment vertical="top"/>
    </xf>
    <xf numFmtId="0" fontId="44" fillId="0" borderId="0" xfId="0" applyFont="1"/>
    <xf numFmtId="0" fontId="29" fillId="0" borderId="23" xfId="0" applyFont="1" applyBorder="1" applyAlignment="1">
      <alignment vertical="center"/>
    </xf>
    <xf numFmtId="0" fontId="9" fillId="0" borderId="0" xfId="0" applyFont="1" applyAlignment="1">
      <alignment horizontal="left" vertical="center"/>
    </xf>
    <xf numFmtId="42" fontId="19" fillId="0" borderId="0" xfId="0" applyNumberFormat="1" applyFont="1" applyAlignment="1">
      <alignment vertical="center"/>
    </xf>
    <xf numFmtId="9" fontId="19" fillId="0" borderId="0" xfId="0" applyNumberFormat="1" applyFont="1" applyAlignment="1">
      <alignment vertical="center"/>
    </xf>
    <xf numFmtId="42" fontId="45" fillId="0" borderId="16" xfId="0" applyNumberFormat="1" applyFont="1" applyBorder="1" applyAlignment="1">
      <alignment horizontal="center" wrapText="1"/>
    </xf>
    <xf numFmtId="42" fontId="45" fillId="0" borderId="16" xfId="0" applyNumberFormat="1" applyFont="1" applyBorder="1" applyAlignment="1">
      <alignment horizontal="center" vertical="center" wrapText="1"/>
    </xf>
    <xf numFmtId="0" fontId="0" fillId="5" borderId="4" xfId="0" applyFill="1" applyBorder="1" applyAlignment="1">
      <alignment vertical="center"/>
    </xf>
    <xf numFmtId="0" fontId="0" fillId="5" borderId="2" xfId="0" applyFill="1" applyBorder="1" applyAlignment="1">
      <alignment vertical="center"/>
    </xf>
    <xf numFmtId="0" fontId="0" fillId="5" borderId="2" xfId="0" quotePrefix="1" applyFill="1" applyBorder="1" applyAlignment="1">
      <alignment horizontal="right" vertical="center"/>
    </xf>
    <xf numFmtId="0" fontId="0" fillId="5" borderId="5" xfId="0" applyFill="1" applyBorder="1" applyAlignment="1">
      <alignment horizontal="right" vertical="center"/>
    </xf>
    <xf numFmtId="42" fontId="46" fillId="0" borderId="16" xfId="0" applyNumberFormat="1" applyFont="1" applyBorder="1" applyAlignment="1">
      <alignment horizontal="center" vertical="center" wrapText="1"/>
    </xf>
    <xf numFmtId="1" fontId="15" fillId="0" borderId="0" xfId="0" applyNumberFormat="1" applyFont="1" applyAlignment="1">
      <alignment vertical="center"/>
    </xf>
    <xf numFmtId="1" fontId="19" fillId="0" borderId="0" xfId="0" applyNumberFormat="1" applyFont="1" applyAlignment="1">
      <alignment vertical="center"/>
    </xf>
    <xf numFmtId="165" fontId="19" fillId="0" borderId="0" xfId="2" applyNumberFormat="1" applyFont="1" applyAlignment="1">
      <alignment vertical="center"/>
    </xf>
    <xf numFmtId="165" fontId="19" fillId="0" borderId="0" xfId="0" applyNumberFormat="1" applyFont="1" applyAlignment="1">
      <alignment vertical="center"/>
    </xf>
    <xf numFmtId="1" fontId="19" fillId="0" borderId="0" xfId="2" applyNumberFormat="1" applyFont="1" applyAlignment="1">
      <alignment vertical="center"/>
    </xf>
    <xf numFmtId="0" fontId="47" fillId="0" borderId="7" xfId="0" applyFont="1" applyBorder="1" applyAlignment="1">
      <alignment vertical="center"/>
    </xf>
    <xf numFmtId="0" fontId="47" fillId="0" borderId="0" xfId="0" applyFont="1" applyAlignment="1">
      <alignment vertical="center"/>
    </xf>
    <xf numFmtId="0" fontId="0" fillId="2" borderId="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164" fontId="0" fillId="2" borderId="32" xfId="0" applyNumberFormat="1" applyFill="1" applyBorder="1" applyAlignment="1" applyProtection="1">
      <alignment vertical="center"/>
      <protection locked="0"/>
    </xf>
    <xf numFmtId="0" fontId="48" fillId="0" borderId="0" xfId="0" applyFont="1" applyAlignment="1">
      <alignment vertical="center"/>
    </xf>
    <xf numFmtId="0" fontId="21" fillId="0" borderId="44" xfId="0" applyFont="1" applyBorder="1" applyAlignment="1">
      <alignment vertical="center"/>
    </xf>
    <xf numFmtId="0" fontId="49" fillId="0" borderId="29" xfId="0" applyFont="1" applyBorder="1" applyAlignment="1">
      <alignment horizontal="right" vertical="center" indent="1"/>
    </xf>
    <xf numFmtId="14" fontId="26" fillId="0" borderId="0" xfId="0" applyNumberFormat="1" applyFont="1" applyAlignment="1">
      <alignment horizontal="center" vertical="center"/>
    </xf>
    <xf numFmtId="0" fontId="50" fillId="0" borderId="0" xfId="0" applyFont="1" applyAlignment="1">
      <alignment horizontal="left" vertical="center" indent="1"/>
    </xf>
    <xf numFmtId="0" fontId="21" fillId="0" borderId="43" xfId="0" applyFont="1" applyBorder="1" applyAlignment="1">
      <alignment horizontal="left" vertical="center" indent="1"/>
    </xf>
    <xf numFmtId="0" fontId="0" fillId="0" borderId="45" xfId="0" applyBorder="1" applyAlignment="1">
      <alignment horizontal="left" vertical="center" indent="1"/>
    </xf>
    <xf numFmtId="14" fontId="0" fillId="2" borderId="23" xfId="0" applyNumberFormat="1" applyFill="1" applyBorder="1" applyAlignment="1" applyProtection="1">
      <alignment horizontal="center"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0" borderId="17" xfId="0" applyBorder="1" applyAlignment="1">
      <alignment horizontal="right" vertical="center"/>
    </xf>
    <xf numFmtId="1" fontId="0" fillId="2" borderId="6" xfId="0" applyNumberFormat="1" applyFill="1" applyBorder="1" applyAlignment="1" applyProtection="1">
      <alignment horizontal="center" vertical="center"/>
      <protection locked="0"/>
    </xf>
    <xf numFmtId="1" fontId="0" fillId="2" borderId="64" xfId="0" applyNumberFormat="1" applyFill="1" applyBorder="1" applyAlignment="1" applyProtection="1">
      <alignment horizontal="center" vertical="center"/>
      <protection locked="0"/>
    </xf>
    <xf numFmtId="0" fontId="3" fillId="0" borderId="0" xfId="0" applyFont="1" applyAlignment="1">
      <alignment horizontal="right" vertical="center"/>
    </xf>
    <xf numFmtId="0" fontId="0" fillId="0" borderId="0" xfId="0" applyAlignment="1">
      <alignment horizontal="left" wrapText="1"/>
    </xf>
    <xf numFmtId="0" fontId="20" fillId="0" borderId="0" xfId="5" applyAlignment="1" applyProtection="1">
      <alignment vertical="top" wrapText="1"/>
      <protection locked="0"/>
    </xf>
    <xf numFmtId="0" fontId="9" fillId="0" borderId="0" xfId="0" applyFont="1" applyAlignment="1">
      <alignment horizontal="left" vertical="top"/>
    </xf>
    <xf numFmtId="0" fontId="6" fillId="0" borderId="0" xfId="0" applyFont="1" applyAlignment="1">
      <alignment horizontal="left" vertical="top"/>
    </xf>
    <xf numFmtId="0" fontId="36" fillId="0" borderId="0" xfId="0" applyFont="1" applyAlignment="1">
      <alignment horizontal="center"/>
    </xf>
    <xf numFmtId="14" fontId="33" fillId="0" borderId="0" xfId="0" applyNumberFormat="1" applyFont="1" applyAlignment="1">
      <alignment horizontal="center" vertical="center" shrinkToFit="1"/>
    </xf>
    <xf numFmtId="0" fontId="33" fillId="0" borderId="0" xfId="0" applyFont="1"/>
    <xf numFmtId="0" fontId="37" fillId="0" borderId="0" xfId="0" applyFont="1" applyAlignment="1">
      <alignment horizontal="right" vertical="center"/>
    </xf>
    <xf numFmtId="0" fontId="33" fillId="0" borderId="0" xfId="0" applyFont="1" applyAlignment="1">
      <alignment horizontal="center" vertical="center" shrinkToFit="1"/>
    </xf>
    <xf numFmtId="0" fontId="24" fillId="0" borderId="0" xfId="0" applyFont="1" applyAlignment="1">
      <alignment horizontal="center" vertical="top"/>
    </xf>
    <xf numFmtId="14" fontId="0" fillId="0" borderId="0" xfId="0" applyNumberFormat="1" applyAlignment="1">
      <alignment horizontal="left"/>
    </xf>
    <xf numFmtId="0" fontId="40" fillId="0" borderId="0" xfId="0" applyFont="1" applyAlignment="1">
      <alignment horizontal="right" vertical="top"/>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14" fontId="0" fillId="0" borderId="14" xfId="0" applyNumberFormat="1" applyBorder="1" applyAlignment="1">
      <alignment horizontal="center" vertical="center"/>
    </xf>
    <xf numFmtId="167" fontId="0" fillId="0" borderId="14" xfId="0" applyNumberFormat="1" applyBorder="1" applyAlignment="1">
      <alignment horizontal="center" vertical="center"/>
    </xf>
    <xf numFmtId="165" fontId="29" fillId="0" borderId="3" xfId="0" applyNumberFormat="1" applyFont="1" applyBorder="1" applyAlignment="1">
      <alignment horizontal="center" vertical="center"/>
    </xf>
    <xf numFmtId="165" fontId="0" fillId="0" borderId="3" xfId="0" applyNumberFormat="1" applyBorder="1" applyAlignment="1">
      <alignment horizontal="right" vertical="center"/>
    </xf>
    <xf numFmtId="0" fontId="15" fillId="0" borderId="0" xfId="0" applyFont="1" applyAlignment="1">
      <alignment horizontal="centerContinuous" vertical="center"/>
    </xf>
    <xf numFmtId="14" fontId="42" fillId="0" borderId="0" xfId="0" applyNumberFormat="1" applyFont="1" applyAlignment="1">
      <alignment horizontal="centerContinuous" vertical="top"/>
    </xf>
    <xf numFmtId="14" fontId="19" fillId="0" borderId="0" xfId="0" applyNumberFormat="1" applyFont="1" applyAlignment="1">
      <alignment vertical="center"/>
    </xf>
    <xf numFmtId="0" fontId="2" fillId="6" borderId="0" xfId="0" applyFont="1" applyFill="1" applyAlignment="1">
      <alignment horizontal="left" vertical="center" indent="1"/>
    </xf>
    <xf numFmtId="0" fontId="0" fillId="6" borderId="0" xfId="0" applyFill="1" applyAlignment="1">
      <alignment vertical="center"/>
    </xf>
    <xf numFmtId="0" fontId="4" fillId="0" borderId="0" xfId="0" applyFont="1" applyAlignment="1">
      <alignment horizontal="center" vertical="center"/>
    </xf>
    <xf numFmtId="0" fontId="2" fillId="0" borderId="0" xfId="0" applyFont="1" applyAlignment="1">
      <alignment horizontal="left" vertical="center" indent="1"/>
    </xf>
    <xf numFmtId="0" fontId="0" fillId="0" borderId="0" xfId="0" applyAlignment="1">
      <alignment horizontal="left" wrapText="1"/>
    </xf>
    <xf numFmtId="0" fontId="2" fillId="0" borderId="0" xfId="0" applyFont="1" applyAlignment="1">
      <alignment horizontal="left" wrapText="1"/>
    </xf>
    <xf numFmtId="0" fontId="4" fillId="6" borderId="4"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5" xfId="0" applyFont="1" applyFill="1" applyBorder="1" applyAlignment="1">
      <alignment horizontal="center" vertical="center"/>
    </xf>
    <xf numFmtId="0" fontId="0" fillId="0" borderId="0" xfId="0" applyAlignment="1">
      <alignment horizontal="left" vertical="top" wrapText="1"/>
    </xf>
    <xf numFmtId="0" fontId="3" fillId="0" borderId="0" xfId="0" applyFont="1" applyAlignment="1">
      <alignment horizontal="left" vertical="top" wrapText="1"/>
    </xf>
    <xf numFmtId="0" fontId="20" fillId="0" borderId="0" xfId="5" applyAlignment="1" applyProtection="1">
      <alignment horizontal="left" vertical="top" wrapText="1"/>
      <protection locked="0"/>
    </xf>
    <xf numFmtId="0" fontId="0" fillId="2" borderId="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0" xfId="0" applyAlignment="1">
      <alignment horizontal="center" vertical="center"/>
    </xf>
    <xf numFmtId="0" fontId="0" fillId="2" borderId="23" xfId="0" applyFill="1" applyBorder="1" applyAlignment="1" applyProtection="1">
      <alignment horizontal="center" vertical="center"/>
      <protection locked="0"/>
    </xf>
    <xf numFmtId="0" fontId="0" fillId="0" borderId="0" xfId="0" applyAlignment="1">
      <alignment horizontal="left" vertical="center" wrapText="1"/>
    </xf>
    <xf numFmtId="0" fontId="0" fillId="2" borderId="2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0" fillId="0" borderId="35"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2" borderId="35"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20" fillId="2" borderId="4" xfId="5"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1" fontId="0" fillId="2" borderId="4" xfId="0" applyNumberFormat="1" applyFill="1" applyBorder="1" applyAlignment="1" applyProtection="1">
      <alignment horizontal="center" vertical="center"/>
      <protection locked="0"/>
    </xf>
    <xf numFmtId="1" fontId="0" fillId="2" borderId="31" xfId="0" applyNumberFormat="1" applyFill="1" applyBorder="1" applyAlignment="1" applyProtection="1">
      <alignment horizontal="center" vertical="center"/>
      <protection locked="0"/>
    </xf>
    <xf numFmtId="0" fontId="20" fillId="2" borderId="6" xfId="5" applyFill="1" applyBorder="1" applyAlignment="1" applyProtection="1">
      <alignment horizontal="left" vertical="center"/>
      <protection locked="0"/>
    </xf>
    <xf numFmtId="0" fontId="20" fillId="2" borderId="7" xfId="5" applyFill="1" applyBorder="1" applyAlignment="1" applyProtection="1">
      <alignment horizontal="left" vertical="center"/>
      <protection locked="0"/>
    </xf>
    <xf numFmtId="0" fontId="20" fillId="2" borderId="8" xfId="5" applyFill="1" applyBorder="1" applyAlignment="1" applyProtection="1">
      <alignment horizontal="left" vertical="center"/>
      <protection locked="0"/>
    </xf>
    <xf numFmtId="14" fontId="0" fillId="2" borderId="6" xfId="0" applyNumberFormat="1" applyFill="1" applyBorder="1" applyAlignment="1" applyProtection="1">
      <alignment horizontal="center" vertical="center"/>
      <protection locked="0"/>
    </xf>
    <xf numFmtId="14" fontId="0" fillId="2" borderId="64" xfId="0" applyNumberFormat="1" applyFill="1" applyBorder="1" applyAlignment="1" applyProtection="1">
      <alignment horizontal="center" vertical="center"/>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64" xfId="0" applyFill="1" applyBorder="1" applyAlignment="1" applyProtection="1">
      <alignment horizontal="left" vertical="top" wrapText="1"/>
      <protection locked="0"/>
    </xf>
    <xf numFmtId="0" fontId="0" fillId="2" borderId="65"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2" borderId="66" xfId="0" applyFill="1" applyBorder="1" applyAlignment="1" applyProtection="1">
      <alignment horizontal="left" vertical="top" wrapText="1"/>
      <protection locked="0"/>
    </xf>
    <xf numFmtId="164" fontId="0" fillId="2" borderId="28" xfId="0" applyNumberFormat="1" applyFill="1" applyBorder="1" applyAlignment="1" applyProtection="1">
      <alignment horizontal="center" vertical="center"/>
      <protection locked="0"/>
    </xf>
    <xf numFmtId="164" fontId="0" fillId="2" borderId="29" xfId="0" applyNumberFormat="1" applyFill="1" applyBorder="1" applyAlignment="1" applyProtection="1">
      <alignment horizontal="center" vertical="center"/>
      <protection locked="0"/>
    </xf>
    <xf numFmtId="0" fontId="2" fillId="0" borderId="0" xfId="0" applyFont="1" applyAlignment="1">
      <alignment horizontal="right" vertical="center" wrapText="1"/>
    </xf>
    <xf numFmtId="0" fontId="0" fillId="2" borderId="27" xfId="0" applyFill="1" applyBorder="1" applyAlignment="1" applyProtection="1">
      <alignment horizontal="left" vertical="center"/>
      <protection locked="0"/>
    </xf>
    <xf numFmtId="0" fontId="0" fillId="2" borderId="28" xfId="0" applyFill="1" applyBorder="1" applyAlignment="1" applyProtection="1">
      <alignment horizontal="left" vertical="center"/>
      <protection locked="0"/>
    </xf>
    <xf numFmtId="0" fontId="0" fillId="2" borderId="44"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18" fillId="0" borderId="30" xfId="0" applyFont="1" applyBorder="1" applyAlignment="1">
      <alignment horizontal="left" vertical="center" wrapText="1" indent="1"/>
    </xf>
    <xf numFmtId="0" fontId="18" fillId="0" borderId="32" xfId="0" applyFont="1" applyBorder="1" applyAlignment="1">
      <alignment horizontal="left" vertical="center" wrapText="1" indent="1"/>
    </xf>
    <xf numFmtId="49" fontId="0" fillId="2" borderId="6" xfId="0" applyNumberFormat="1" applyFill="1" applyBorder="1" applyAlignment="1" applyProtection="1">
      <alignment horizontal="center" vertical="center"/>
      <protection locked="0"/>
    </xf>
    <xf numFmtId="49" fontId="0" fillId="2" borderId="64" xfId="0" applyNumberFormat="1" applyFill="1" applyBorder="1" applyAlignment="1" applyProtection="1">
      <alignment horizontal="center" vertical="center"/>
      <protection locked="0"/>
    </xf>
    <xf numFmtId="49" fontId="0" fillId="2" borderId="35" xfId="0" applyNumberFormat="1" applyFill="1" applyBorder="1" applyAlignment="1" applyProtection="1">
      <alignment horizontal="center" vertical="center"/>
      <protection locked="0"/>
    </xf>
    <xf numFmtId="49" fontId="0" fillId="2" borderId="39" xfId="0" applyNumberFormat="1" applyFill="1" applyBorder="1" applyAlignment="1" applyProtection="1">
      <alignment horizontal="center" vertical="center"/>
      <protection locked="0"/>
    </xf>
    <xf numFmtId="1" fontId="0" fillId="2" borderId="28" xfId="0" applyNumberFormat="1" applyFill="1" applyBorder="1" applyAlignment="1" applyProtection="1">
      <alignment horizontal="center" vertical="center"/>
      <protection locked="0"/>
    </xf>
    <xf numFmtId="1" fontId="0" fillId="2" borderId="29" xfId="0" applyNumberFormat="1" applyFill="1" applyBorder="1" applyAlignment="1" applyProtection="1">
      <alignment horizontal="center" vertical="center"/>
      <protection locked="0"/>
    </xf>
    <xf numFmtId="0" fontId="0" fillId="2" borderId="37" xfId="0" applyFill="1" applyBorder="1" applyAlignment="1" applyProtection="1">
      <alignment horizontal="left" vertical="center"/>
      <protection locked="0"/>
    </xf>
    <xf numFmtId="0" fontId="0" fillId="2" borderId="46" xfId="0" applyFill="1" applyBorder="1" applyAlignment="1" applyProtection="1">
      <alignment vertical="center" wrapText="1"/>
      <protection locked="0"/>
    </xf>
    <xf numFmtId="0" fontId="0" fillId="2" borderId="47" xfId="0" applyFill="1" applyBorder="1" applyAlignment="1" applyProtection="1">
      <alignment vertical="center" wrapText="1"/>
      <protection locked="0"/>
    </xf>
    <xf numFmtId="0" fontId="0" fillId="2" borderId="48" xfId="0" applyFill="1" applyBorder="1" applyAlignment="1" applyProtection="1">
      <alignment vertical="center" wrapText="1"/>
      <protection locked="0"/>
    </xf>
    <xf numFmtId="0" fontId="0" fillId="2" borderId="49" xfId="0" applyFill="1" applyBorder="1" applyAlignment="1" applyProtection="1">
      <alignment vertical="center" wrapText="1"/>
      <protection locked="0"/>
    </xf>
    <xf numFmtId="0" fontId="0" fillId="2" borderId="50" xfId="0" applyFill="1" applyBorder="1" applyAlignment="1" applyProtection="1">
      <alignment vertical="center" wrapText="1"/>
      <protection locked="0"/>
    </xf>
    <xf numFmtId="0" fontId="0" fillId="2" borderId="51" xfId="0" applyFill="1" applyBorder="1" applyAlignment="1" applyProtection="1">
      <alignment vertical="center" wrapText="1"/>
      <protection locked="0"/>
    </xf>
    <xf numFmtId="0" fontId="0" fillId="2" borderId="52" xfId="0" applyFill="1" applyBorder="1" applyAlignment="1" applyProtection="1">
      <alignment vertical="center" wrapText="1"/>
      <protection locked="0"/>
    </xf>
    <xf numFmtId="0" fontId="0" fillId="2" borderId="53" xfId="0" applyFill="1" applyBorder="1" applyAlignment="1" applyProtection="1">
      <alignment vertical="center" wrapText="1"/>
      <protection locked="0"/>
    </xf>
    <xf numFmtId="0" fontId="0" fillId="2" borderId="54" xfId="0" applyFill="1" applyBorder="1" applyAlignment="1" applyProtection="1">
      <alignment vertical="center" wrapText="1"/>
      <protection locked="0"/>
    </xf>
    <xf numFmtId="0" fontId="20" fillId="2" borderId="23" xfId="5" applyFill="1" applyBorder="1" applyAlignment="1" applyProtection="1">
      <alignment horizontal="left" vertical="center"/>
      <protection locked="0"/>
    </xf>
    <xf numFmtId="0" fontId="0" fillId="2" borderId="47" xfId="0" applyFill="1" applyBorder="1" applyAlignment="1" applyProtection="1">
      <alignment horizontal="left" vertical="center" wrapText="1"/>
      <protection locked="0"/>
    </xf>
    <xf numFmtId="0" fontId="0" fillId="2" borderId="23" xfId="0" applyFill="1" applyBorder="1" applyAlignment="1" applyProtection="1">
      <alignment horizontal="left" vertical="center" wrapText="1"/>
      <protection locked="0"/>
    </xf>
    <xf numFmtId="0" fontId="0" fillId="2" borderId="55" xfId="0" applyFill="1" applyBorder="1" applyAlignment="1" applyProtection="1">
      <alignment vertical="center" wrapText="1"/>
      <protection locked="0"/>
    </xf>
    <xf numFmtId="0" fontId="0" fillId="2" borderId="56" xfId="0" applyFill="1" applyBorder="1" applyAlignment="1" applyProtection="1">
      <alignment vertical="center" wrapText="1"/>
      <protection locked="0"/>
    </xf>
    <xf numFmtId="0" fontId="0" fillId="2" borderId="57" xfId="0" applyFill="1" applyBorder="1" applyAlignment="1" applyProtection="1">
      <alignment vertical="center" wrapText="1"/>
      <protection locked="0"/>
    </xf>
    <xf numFmtId="0" fontId="0" fillId="2" borderId="58" xfId="0" applyFill="1" applyBorder="1" applyAlignment="1" applyProtection="1">
      <alignment vertical="center" wrapText="1"/>
      <protection locked="0"/>
    </xf>
    <xf numFmtId="0" fontId="0" fillId="2" borderId="59" xfId="0" applyFill="1" applyBorder="1" applyAlignment="1" applyProtection="1">
      <alignment vertical="center" wrapText="1"/>
      <protection locked="0"/>
    </xf>
    <xf numFmtId="0" fontId="0" fillId="2" borderId="60" xfId="0" applyFill="1" applyBorder="1" applyAlignment="1" applyProtection="1">
      <alignment vertical="center" wrapText="1"/>
      <protection locked="0"/>
    </xf>
    <xf numFmtId="0" fontId="0" fillId="2" borderId="49" xfId="0" applyFill="1" applyBorder="1" applyAlignment="1" applyProtection="1">
      <alignment horizontal="left" vertical="center" wrapText="1"/>
      <protection locked="0"/>
    </xf>
    <xf numFmtId="0" fontId="0" fillId="2" borderId="50" xfId="0" applyFill="1" applyBorder="1" applyAlignment="1" applyProtection="1">
      <alignment horizontal="left" vertical="center" wrapText="1"/>
      <protection locked="0"/>
    </xf>
    <xf numFmtId="0" fontId="0" fillId="2" borderId="51" xfId="0"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indent="1"/>
      <protection locked="0"/>
    </xf>
    <xf numFmtId="0" fontId="20" fillId="0" borderId="0" xfId="5" applyAlignment="1" applyProtection="1">
      <alignment horizontal="left" vertical="center"/>
      <protection locked="0"/>
    </xf>
    <xf numFmtId="0" fontId="0" fillId="0" borderId="0" xfId="0" applyAlignment="1" applyProtection="1">
      <alignment horizontal="left" vertical="center"/>
      <protection locked="0"/>
    </xf>
    <xf numFmtId="0" fontId="2" fillId="0" borderId="3" xfId="0" applyFont="1" applyBorder="1" applyAlignment="1">
      <alignment horizontal="center" vertical="center"/>
    </xf>
    <xf numFmtId="0" fontId="9" fillId="0" borderId="0" xfId="0" applyFont="1" applyAlignment="1">
      <alignment horizontal="left" vertical="center" wrapText="1"/>
    </xf>
    <xf numFmtId="0" fontId="0" fillId="2" borderId="1" xfId="0" applyFill="1" applyBorder="1" applyAlignment="1" applyProtection="1">
      <alignment horizontal="left" vertical="center"/>
      <protection locked="0"/>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5" xfId="0" applyFont="1" applyFill="1" applyBorder="1" applyAlignment="1">
      <alignment horizontal="center" vertical="center"/>
    </xf>
    <xf numFmtId="0" fontId="8" fillId="0" borderId="23" xfId="0" applyFont="1" applyBorder="1" applyAlignment="1">
      <alignment horizontal="left" vertical="top" wrapText="1"/>
    </xf>
    <xf numFmtId="0" fontId="6" fillId="0" borderId="7" xfId="0" applyFont="1" applyBorder="1" applyAlignment="1">
      <alignment horizontal="right"/>
    </xf>
    <xf numFmtId="0" fontId="6" fillId="0" borderId="0" xfId="0" applyFont="1" applyAlignment="1">
      <alignment horizontal="right"/>
    </xf>
    <xf numFmtId="0" fontId="0" fillId="0" borderId="0" xfId="0" applyAlignment="1">
      <alignment horizontal="right" vertical="center"/>
    </xf>
    <xf numFmtId="0" fontId="0" fillId="0" borderId="3" xfId="0" applyBorder="1" applyAlignment="1">
      <alignment horizontal="left" vertical="center" wrapText="1"/>
    </xf>
    <xf numFmtId="0" fontId="48" fillId="0" borderId="2" xfId="0" applyFont="1" applyBorder="1" applyAlignment="1">
      <alignment horizontal="right" vertical="center" indent="1"/>
    </xf>
    <xf numFmtId="0" fontId="48" fillId="0" borderId="5" xfId="0" applyFont="1" applyBorder="1" applyAlignment="1">
      <alignment horizontal="right" vertical="center" indent="1"/>
    </xf>
    <xf numFmtId="0" fontId="0" fillId="0" borderId="19" xfId="0" applyBorder="1" applyAlignment="1">
      <alignment horizontal="left" vertical="center" indent="1"/>
    </xf>
    <xf numFmtId="0" fontId="0" fillId="0" borderId="21" xfId="0" applyBorder="1" applyAlignment="1">
      <alignment horizontal="left" vertical="center" indent="1"/>
    </xf>
    <xf numFmtId="0" fontId="0" fillId="0" borderId="20" xfId="0" applyBorder="1" applyAlignment="1">
      <alignment horizontal="left" vertical="center" indent="1"/>
    </xf>
    <xf numFmtId="0" fontId="6" fillId="0" borderId="0" xfId="0" applyFont="1" applyAlignment="1">
      <alignment horizontal="right" wrapText="1"/>
    </xf>
    <xf numFmtId="0" fontId="11" fillId="0" borderId="0" xfId="0" applyFont="1" applyAlignment="1">
      <alignment horizontal="right" wrapText="1"/>
    </xf>
    <xf numFmtId="0" fontId="3" fillId="0" borderId="0" xfId="0" applyFont="1" applyAlignment="1">
      <alignment horizontal="center"/>
    </xf>
    <xf numFmtId="0" fontId="0" fillId="0" borderId="0" xfId="0" applyAlignment="1">
      <alignment horizontal="center"/>
    </xf>
    <xf numFmtId="20" fontId="0" fillId="0" borderId="3" xfId="0" quotePrefix="1" applyNumberFormat="1" applyBorder="1" applyAlignment="1">
      <alignment horizontal="left" vertical="center" wrapText="1"/>
    </xf>
    <xf numFmtId="0" fontId="16" fillId="0" borderId="0" xfId="0" applyFont="1" applyAlignment="1">
      <alignment horizontal="left" vertical="center" shrinkToFit="1"/>
    </xf>
    <xf numFmtId="14" fontId="16" fillId="0" borderId="0" xfId="0" applyNumberFormat="1" applyFont="1" applyAlignment="1">
      <alignment horizontal="left" vertical="center"/>
    </xf>
    <xf numFmtId="0" fontId="16" fillId="0" borderId="0" xfId="0" applyFont="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31" xfId="0" applyFont="1" applyBorder="1" applyAlignment="1">
      <alignment horizontal="left" vertical="center"/>
    </xf>
    <xf numFmtId="0" fontId="0" fillId="0" borderId="61" xfId="0" applyBorder="1" applyAlignment="1">
      <alignment horizontal="left" vertical="center" indent="1"/>
    </xf>
    <xf numFmtId="0" fontId="0" fillId="0" borderId="62" xfId="0" applyBorder="1" applyAlignment="1">
      <alignment horizontal="left" vertical="center" indent="1"/>
    </xf>
    <xf numFmtId="0" fontId="0" fillId="0" borderId="63" xfId="0" applyBorder="1" applyAlignment="1">
      <alignment horizontal="left" vertical="center" indent="1"/>
    </xf>
    <xf numFmtId="0" fontId="0" fillId="0" borderId="4" xfId="0" applyBorder="1" applyAlignment="1">
      <alignment horizontal="left" vertical="center"/>
    </xf>
    <xf numFmtId="0" fontId="0" fillId="0" borderId="2" xfId="0" applyBorder="1" applyAlignment="1">
      <alignment horizontal="left" vertical="center"/>
    </xf>
    <xf numFmtId="0" fontId="0" fillId="0" borderId="31" xfId="0" applyBorder="1" applyAlignment="1">
      <alignment horizontal="left" vertical="center"/>
    </xf>
    <xf numFmtId="0" fontId="16" fillId="0" borderId="0" xfId="0" applyFont="1" applyAlignment="1">
      <alignment horizontal="left" shrinkToFit="1"/>
    </xf>
    <xf numFmtId="0" fontId="21" fillId="0" borderId="0" xfId="0" applyFont="1" applyAlignment="1">
      <alignment horizontal="right"/>
    </xf>
    <xf numFmtId="0" fontId="0" fillId="2" borderId="4"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cellXfs>
  <cellStyles count="6">
    <cellStyle name="Comma" xfId="1" builtinId="3"/>
    <cellStyle name="Currency" xfId="2" builtinId="4"/>
    <cellStyle name="Hide When Printing" xfId="3" xr:uid="{EE08368B-7282-4A54-A83D-10EFAC056876}"/>
    <cellStyle name="Hyperlink" xfId="5" builtinId="8"/>
    <cellStyle name="Normal" xfId="0" builtinId="0"/>
    <cellStyle name="Percent" xfId="4" builtinId="5"/>
  </cellStyles>
  <dxfs count="241">
    <dxf>
      <font>
        <color theme="0"/>
      </font>
    </dxf>
    <dxf>
      <border>
        <bottom style="thin">
          <color theme="0" tint="-4.9989318521683403E-2"/>
        </bottom>
        <vertical/>
        <horizontal/>
      </border>
    </dxf>
    <dxf>
      <font>
        <color theme="0"/>
      </font>
    </dxf>
    <dxf>
      <font>
        <color theme="0"/>
      </font>
    </dxf>
    <dxf>
      <font>
        <color theme="0"/>
      </font>
      <fill>
        <patternFill>
          <bgColor theme="0"/>
        </patternFill>
      </fill>
      <border>
        <left style="thin">
          <color theme="0" tint="-4.9989318521683403E-2"/>
        </left>
        <right style="thin">
          <color theme="0" tint="-4.9989318521683403E-2"/>
        </right>
        <bottom style="thin">
          <color theme="0" tint="-4.9989318521683403E-2"/>
        </bottom>
        <vertical/>
        <horizontal/>
      </border>
    </dxf>
    <dxf>
      <font>
        <color theme="0"/>
      </font>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border>
        <bottom style="thin">
          <color auto="1"/>
        </bottom>
        <vertical/>
        <horizontal/>
      </border>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color theme="0"/>
      </font>
      <fill>
        <patternFill patternType="solid">
          <bgColor theme="0"/>
        </patternFill>
      </fill>
    </dxf>
    <dxf>
      <border>
        <bottom style="thin">
          <color auto="1"/>
        </bottom>
        <vertical/>
        <horizontal/>
      </border>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border>
        <bottom style="thin">
          <color auto="1"/>
        </bottom>
        <vertical/>
        <horizontal/>
      </border>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b val="0"/>
        <i val="0"/>
        <color rgb="FF9C5700"/>
      </font>
      <fill>
        <patternFill>
          <bgColor rgb="FFFFEB9C"/>
        </patternFill>
      </fill>
      <border>
        <left style="dashed">
          <color auto="1"/>
        </left>
        <right style="dashed">
          <color auto="1"/>
        </right>
        <top style="dashed">
          <color auto="1"/>
        </top>
        <bottom style="dashed">
          <color auto="1"/>
        </bottom>
      </border>
    </dxf>
    <dxf>
      <font>
        <color rgb="FF006100"/>
      </font>
      <fill>
        <patternFill>
          <bgColor theme="9" tint="0.79998168889431442"/>
        </patternFill>
      </fill>
    </dxf>
    <dxf>
      <font>
        <b/>
        <i val="0"/>
        <color theme="0"/>
      </font>
      <fill>
        <patternFill>
          <bgColor rgb="FFFF0000"/>
        </patternFill>
      </fill>
    </dxf>
    <dxf>
      <font>
        <color theme="0"/>
      </font>
    </dxf>
    <dxf>
      <fill>
        <patternFill>
          <bgColor theme="8" tint="0.79998168889431442"/>
        </patternFill>
      </fill>
      <border>
        <left style="thin">
          <color auto="1"/>
        </left>
        <right style="thin">
          <color auto="1"/>
        </right>
        <top style="thin">
          <color auto="1"/>
        </top>
        <bottom style="thin">
          <color auto="1"/>
        </bottom>
        <vertical/>
        <horizontal/>
      </border>
    </dxf>
    <dxf>
      <font>
        <color theme="0"/>
      </font>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tint="-0.24994659260841701"/>
      </font>
    </dxf>
    <dxf>
      <font>
        <b val="0"/>
        <i/>
        <color theme="0" tint="-0.24994659260841701"/>
      </font>
      <fill>
        <patternFill>
          <bgColor theme="0" tint="-4.9989318521683403E-2"/>
        </patternFill>
      </fill>
    </dxf>
    <dxf>
      <fill>
        <patternFill>
          <bgColor theme="0" tint="-0.24994659260841701"/>
        </patternFill>
      </fill>
    </dxf>
    <dxf>
      <font>
        <b val="0"/>
        <i/>
        <color theme="0" tint="-0.14996795556505021"/>
      </font>
      <fill>
        <patternFill>
          <bgColor theme="0" tint="-4.9989318521683403E-2"/>
        </patternFill>
      </fill>
    </dxf>
    <dxf>
      <font>
        <color theme="0"/>
      </font>
      <fill>
        <patternFill patternType="none">
          <bgColor auto="1"/>
        </patternFill>
      </fill>
      <border>
        <bottom style="thin">
          <color theme="0" tint="-4.9989318521683403E-2"/>
        </bottom>
        <vertical/>
        <horizontal/>
      </border>
    </dxf>
    <dxf>
      <font>
        <color theme="0"/>
      </font>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vertical/>
        <horizontal/>
      </border>
    </dxf>
    <dxf>
      <font>
        <color theme="0"/>
      </font>
      <fill>
        <patternFill patternType="none">
          <bgColor auto="1"/>
        </patternFill>
      </fill>
      <border>
        <left style="thin">
          <color theme="0" tint="-4.9989318521683403E-2"/>
        </left>
        <right style="thin">
          <color theme="0" tint="-4.9989318521683403E-2"/>
        </right>
        <top style="thin">
          <color theme="0" tint="-4.9989318521683403E-2"/>
        </top>
        <bottom style="thin">
          <color theme="0" tint="-4.9989318521683403E-2"/>
        </bottom>
        <vertical/>
        <horizontal/>
      </border>
    </dxf>
    <dxf>
      <border>
        <top style="thin">
          <color theme="0" tint="-4.9989318521683403E-2"/>
        </top>
        <vertical/>
        <horizontal/>
      </border>
    </dxf>
    <dxf>
      <font>
        <color theme="0"/>
      </font>
    </dxf>
    <dxf>
      <font>
        <color theme="0"/>
      </font>
    </dxf>
    <dxf>
      <font>
        <color theme="0"/>
      </font>
      <border>
        <bottom style="thin">
          <color theme="0" tint="-4.9989318521683403E-2"/>
        </bottom>
        <vertical/>
        <horizontal/>
      </border>
    </dxf>
    <dxf>
      <font>
        <color theme="0"/>
      </font>
      <border>
        <bottom style="thin">
          <color theme="0" tint="-4.9989318521683403E-2"/>
        </bottom>
        <vertical/>
        <horizontal/>
      </border>
    </dxf>
    <dxf>
      <font>
        <color theme="0"/>
      </font>
      <border>
        <bottom style="thin">
          <color theme="0" tint="-4.9989318521683403E-2"/>
        </bottom>
        <vertical/>
        <horizontal/>
      </border>
    </dxf>
    <dxf>
      <font>
        <color theme="0"/>
      </font>
    </dxf>
    <dxf>
      <font>
        <color theme="0"/>
      </font>
      <fill>
        <patternFill>
          <bgColor theme="0"/>
        </patternFill>
      </fill>
      <border>
        <left style="thin">
          <color theme="0"/>
        </left>
        <right style="thin">
          <color theme="0"/>
        </right>
        <top style="thin">
          <color theme="0"/>
        </top>
        <bottom style="thin">
          <color theme="0" tint="-4.9989318521683403E-2"/>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575"/>
      <color rgb="FFFF33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459392</xdr:colOff>
      <xdr:row>5</xdr:row>
      <xdr:rowOff>18244</xdr:rowOff>
    </xdr:to>
    <xdr:pic>
      <xdr:nvPicPr>
        <xdr:cNvPr id="2" name="Picture 1">
          <a:extLst>
            <a:ext uri="{FF2B5EF4-FFF2-40B4-BE49-F238E27FC236}">
              <a16:creationId xmlns:a16="http://schemas.microsoft.com/office/drawing/2014/main" id="{F257667E-4E83-48EF-8416-3BE615465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5" y="685800"/>
          <a:ext cx="887535" cy="10088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aldormere.ca/librar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aldormere.ca/royalty/"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B4855-F838-4E1D-A455-E5F83595F511}">
  <sheetPr codeName="Sheet3">
    <pageSetUpPr fitToPage="1"/>
  </sheetPr>
  <dimension ref="A1:N44"/>
  <sheetViews>
    <sheetView showGridLines="0" zoomScale="145" zoomScaleNormal="145" workbookViewId="0">
      <selection activeCell="D12" sqref="D12:H12"/>
    </sheetView>
  </sheetViews>
  <sheetFormatPr defaultColWidth="8.7109375" defaultRowHeight="15" x14ac:dyDescent="0.25"/>
  <cols>
    <col min="1" max="1" width="3.5703125" style="1" customWidth="1"/>
    <col min="2" max="2" width="2.5703125" style="1" customWidth="1"/>
    <col min="3" max="3" width="2.7109375" style="1" customWidth="1"/>
    <col min="4" max="4" width="2.85546875" style="1" customWidth="1"/>
    <col min="5" max="9" width="8.7109375" style="1"/>
    <col min="10" max="10" width="12.140625" style="1" customWidth="1"/>
    <col min="11" max="11" width="9.7109375" style="1" customWidth="1"/>
    <col min="12" max="12" width="14.28515625" style="1" customWidth="1"/>
    <col min="13" max="13" width="3.5703125" style="1" customWidth="1"/>
    <col min="14" max="16384" width="8.7109375" style="1"/>
  </cols>
  <sheetData>
    <row r="1" spans="1:13" ht="20.100000000000001" customHeight="1" x14ac:dyDescent="0.25"/>
    <row r="2" spans="1:13" ht="38.25" customHeight="1" x14ac:dyDescent="0.25">
      <c r="B2" s="159" t="s">
        <v>259</v>
      </c>
    </row>
    <row r="3" spans="1:13" ht="18.75" x14ac:dyDescent="0.25">
      <c r="B3" s="317" t="s">
        <v>297</v>
      </c>
      <c r="C3" s="318"/>
      <c r="D3" s="318"/>
      <c r="E3" s="319"/>
      <c r="F3" s="311" t="s">
        <v>298</v>
      </c>
      <c r="G3" s="312"/>
      <c r="H3" s="312"/>
      <c r="I3" s="312"/>
      <c r="J3" s="312"/>
      <c r="K3" s="312"/>
      <c r="L3" s="312"/>
    </row>
    <row r="4" spans="1:13" ht="8.25" customHeight="1" x14ac:dyDescent="0.25">
      <c r="B4" s="313"/>
      <c r="C4" s="313"/>
      <c r="D4" s="313"/>
      <c r="E4" s="313"/>
      <c r="F4" s="314"/>
    </row>
    <row r="5" spans="1:13" ht="14.65" customHeight="1" x14ac:dyDescent="0.25">
      <c r="B5" s="320" t="s">
        <v>323</v>
      </c>
      <c r="C5" s="320"/>
      <c r="D5" s="320"/>
      <c r="E5" s="320"/>
      <c r="F5" s="320"/>
      <c r="G5" s="320"/>
      <c r="H5" s="320"/>
      <c r="I5" s="320"/>
      <c r="J5" s="320"/>
      <c r="K5" s="320"/>
      <c r="L5" s="320"/>
    </row>
    <row r="6" spans="1:13" x14ac:dyDescent="0.25">
      <c r="B6" s="320"/>
      <c r="C6" s="320"/>
      <c r="D6" s="320"/>
      <c r="E6" s="320"/>
      <c r="F6" s="320"/>
      <c r="G6" s="320"/>
      <c r="H6" s="320"/>
      <c r="I6" s="320"/>
      <c r="J6" s="320"/>
      <c r="K6" s="320"/>
      <c r="L6" s="320"/>
    </row>
    <row r="7" spans="1:13" x14ac:dyDescent="0.25">
      <c r="B7" s="320"/>
      <c r="C7" s="320"/>
      <c r="D7" s="320"/>
      <c r="E7" s="320"/>
      <c r="F7" s="320"/>
      <c r="G7" s="320"/>
      <c r="H7" s="320"/>
      <c r="I7" s="320"/>
      <c r="J7" s="320"/>
      <c r="K7" s="320"/>
      <c r="L7" s="320"/>
    </row>
    <row r="8" spans="1:13" ht="15.75" x14ac:dyDescent="0.25">
      <c r="A8" s="89"/>
      <c r="B8" s="51"/>
      <c r="C8" s="51"/>
      <c r="D8" s="51"/>
      <c r="E8" s="51"/>
      <c r="F8" s="51"/>
      <c r="G8" s="51"/>
      <c r="H8" s="51"/>
      <c r="I8" s="51"/>
      <c r="J8" s="51"/>
      <c r="K8" s="51"/>
      <c r="L8" s="51"/>
      <c r="M8" s="89"/>
    </row>
    <row r="9" spans="1:13" x14ac:dyDescent="0.25">
      <c r="B9" s="31" t="s">
        <v>339</v>
      </c>
    </row>
    <row r="10" spans="1:13" x14ac:dyDescent="0.25">
      <c r="B10" s="320" t="s">
        <v>200</v>
      </c>
      <c r="C10" s="320"/>
      <c r="D10" s="320"/>
      <c r="E10" s="320"/>
      <c r="F10" s="320"/>
      <c r="G10" s="320"/>
      <c r="H10" s="320"/>
      <c r="I10" s="320"/>
      <c r="J10" s="320"/>
      <c r="K10" s="320"/>
      <c r="L10" s="320"/>
    </row>
    <row r="11" spans="1:13" s="158" customFormat="1" x14ac:dyDescent="0.25">
      <c r="A11" s="1"/>
      <c r="B11" s="162"/>
      <c r="C11" s="162"/>
      <c r="D11" s="162"/>
      <c r="E11" s="162"/>
      <c r="F11" s="162"/>
      <c r="G11" s="162"/>
      <c r="H11" s="162"/>
      <c r="I11" s="162"/>
      <c r="J11" s="162"/>
      <c r="K11" s="162"/>
      <c r="L11" s="162"/>
      <c r="M11" s="1"/>
    </row>
    <row r="12" spans="1:13" ht="15.75" customHeight="1" x14ac:dyDescent="0.25">
      <c r="A12" s="89"/>
      <c r="C12" s="112" t="s">
        <v>114</v>
      </c>
      <c r="D12" s="322" t="s">
        <v>324</v>
      </c>
      <c r="E12" s="322"/>
      <c r="F12" s="322"/>
      <c r="G12" s="322"/>
      <c r="H12" s="322"/>
      <c r="I12" s="1" t="s">
        <v>325</v>
      </c>
      <c r="J12" s="291"/>
      <c r="K12" s="291"/>
      <c r="L12" s="291"/>
      <c r="M12" s="89"/>
    </row>
    <row r="13" spans="1:13" x14ac:dyDescent="0.25">
      <c r="C13" s="112"/>
      <c r="D13" s="170"/>
      <c r="E13" s="170"/>
      <c r="F13" s="170"/>
      <c r="G13" s="170"/>
      <c r="H13" s="170"/>
      <c r="I13" s="170"/>
      <c r="J13" s="170"/>
      <c r="K13" s="170"/>
      <c r="L13" s="170"/>
    </row>
    <row r="14" spans="1:13" ht="18.75" x14ac:dyDescent="0.3">
      <c r="B14" s="157" t="s">
        <v>78</v>
      </c>
      <c r="C14"/>
      <c r="D14"/>
      <c r="E14"/>
      <c r="F14"/>
      <c r="G14"/>
      <c r="H14" s="170"/>
      <c r="I14" s="170"/>
      <c r="J14" s="170"/>
      <c r="K14" s="170"/>
      <c r="L14" s="170"/>
    </row>
    <row r="15" spans="1:13" x14ac:dyDescent="0.25">
      <c r="B15" s="1" t="s">
        <v>260</v>
      </c>
      <c r="C15"/>
      <c r="D15"/>
      <c r="E15"/>
      <c r="F15"/>
      <c r="G15"/>
      <c r="H15" s="170"/>
      <c r="I15" s="170"/>
      <c r="J15" s="170"/>
      <c r="K15" s="170"/>
      <c r="L15" s="170"/>
    </row>
    <row r="16" spans="1:13" x14ac:dyDescent="0.25">
      <c r="C16"/>
      <c r="D16"/>
      <c r="E16"/>
      <c r="F16"/>
      <c r="G16"/>
      <c r="H16" s="170"/>
      <c r="I16" s="170"/>
      <c r="J16" s="170"/>
      <c r="K16" s="170"/>
      <c r="L16" s="170"/>
    </row>
    <row r="17" spans="2:14" x14ac:dyDescent="0.25">
      <c r="C17" s="252">
        <v>1</v>
      </c>
      <c r="D17" s="320" t="s">
        <v>338</v>
      </c>
      <c r="E17" s="320"/>
      <c r="F17" s="320"/>
      <c r="G17" s="320"/>
      <c r="H17" s="320"/>
      <c r="I17" s="320"/>
      <c r="J17" s="320"/>
      <c r="K17" s="320"/>
      <c r="L17" s="320"/>
    </row>
    <row r="18" spans="2:14" x14ac:dyDescent="0.25">
      <c r="C18" s="252"/>
      <c r="D18" s="320"/>
      <c r="E18" s="320"/>
      <c r="F18" s="320"/>
      <c r="G18" s="320"/>
      <c r="H18" s="320"/>
      <c r="I18" s="320"/>
      <c r="J18" s="320"/>
      <c r="K18" s="320"/>
      <c r="L18" s="320"/>
    </row>
    <row r="19" spans="2:14" x14ac:dyDescent="0.25">
      <c r="C19" s="31"/>
      <c r="D19"/>
      <c r="E19"/>
      <c r="F19"/>
      <c r="G19"/>
      <c r="H19" s="170"/>
      <c r="I19" s="170"/>
      <c r="J19" s="170"/>
      <c r="K19" s="170"/>
      <c r="L19" s="170"/>
    </row>
    <row r="20" spans="2:14" x14ac:dyDescent="0.25">
      <c r="C20" s="252">
        <v>2</v>
      </c>
      <c r="D20" s="7" t="s">
        <v>264</v>
      </c>
      <c r="E20" s="7"/>
      <c r="F20" s="141"/>
      <c r="G20" s="141"/>
      <c r="H20" s="170"/>
      <c r="I20" s="170"/>
      <c r="J20" s="170"/>
      <c r="K20" s="170"/>
      <c r="L20" s="170"/>
    </row>
    <row r="21" spans="2:14" x14ac:dyDescent="0.25">
      <c r="C21" s="252"/>
      <c r="D21" s="321" t="s">
        <v>263</v>
      </c>
      <c r="E21" s="321"/>
      <c r="F21" s="321"/>
      <c r="G21" s="321"/>
      <c r="H21" s="321"/>
      <c r="I21" s="321"/>
      <c r="J21" s="321"/>
      <c r="K21" s="321"/>
      <c r="L21" s="321"/>
      <c r="M21" s="161"/>
      <c r="N21" s="161"/>
    </row>
    <row r="22" spans="2:14" x14ac:dyDescent="0.25">
      <c r="C22" s="252"/>
      <c r="D22" s="321"/>
      <c r="E22" s="321"/>
      <c r="F22" s="321"/>
      <c r="G22" s="321"/>
      <c r="H22" s="321"/>
      <c r="I22" s="321"/>
      <c r="J22" s="321"/>
      <c r="K22" s="321"/>
      <c r="L22" s="321"/>
      <c r="M22" s="161"/>
      <c r="N22" s="161"/>
    </row>
    <row r="23" spans="2:14" x14ac:dyDescent="0.25">
      <c r="C23" s="31"/>
      <c r="D23"/>
      <c r="E23"/>
      <c r="F23"/>
      <c r="G23"/>
      <c r="H23" s="170"/>
      <c r="I23" s="170"/>
      <c r="J23" s="170"/>
      <c r="K23" s="170"/>
      <c r="L23" s="170"/>
    </row>
    <row r="24" spans="2:14" x14ac:dyDescent="0.25">
      <c r="B24" s="7"/>
      <c r="C24" s="252">
        <v>3</v>
      </c>
      <c r="D24" s="7" t="s">
        <v>265</v>
      </c>
      <c r="E24" s="7"/>
      <c r="F24" s="141"/>
      <c r="G24" s="141"/>
      <c r="H24" s="170"/>
      <c r="I24" s="170"/>
      <c r="J24" s="170"/>
      <c r="K24" s="170"/>
      <c r="L24" s="170"/>
    </row>
    <row r="25" spans="2:14" x14ac:dyDescent="0.25">
      <c r="B25" s="7"/>
      <c r="C25" s="252"/>
      <c r="D25" s="321" t="s">
        <v>343</v>
      </c>
      <c r="E25" s="321"/>
      <c r="F25" s="321"/>
      <c r="G25" s="321"/>
      <c r="H25" s="321"/>
      <c r="I25" s="321"/>
      <c r="J25" s="321"/>
      <c r="K25" s="321"/>
      <c r="L25" s="321"/>
    </row>
    <row r="26" spans="2:14" x14ac:dyDescent="0.25">
      <c r="B26" s="7"/>
      <c r="C26" s="252"/>
      <c r="D26" s="321"/>
      <c r="E26" s="321"/>
      <c r="F26" s="321"/>
      <c r="G26" s="321"/>
      <c r="H26" s="321"/>
      <c r="I26" s="321"/>
      <c r="J26" s="321"/>
      <c r="K26" s="321"/>
      <c r="L26" s="321"/>
    </row>
    <row r="27" spans="2:14" x14ac:dyDescent="0.25">
      <c r="C27" s="31"/>
      <c r="D27"/>
      <c r="E27"/>
      <c r="F27"/>
      <c r="G27"/>
      <c r="H27" s="170"/>
      <c r="I27" s="170"/>
      <c r="J27" s="170"/>
      <c r="K27" s="170"/>
      <c r="L27" s="170"/>
    </row>
    <row r="28" spans="2:14" x14ac:dyDescent="0.25">
      <c r="B28"/>
      <c r="C28" s="252">
        <v>4</v>
      </c>
      <c r="D28" s="141" t="s">
        <v>266</v>
      </c>
      <c r="E28" s="141"/>
      <c r="F28" s="141"/>
      <c r="G28" s="141"/>
      <c r="H28" s="170"/>
      <c r="I28" s="170"/>
      <c r="J28" s="170"/>
      <c r="K28" s="170"/>
      <c r="L28" s="170"/>
    </row>
    <row r="29" spans="2:14" x14ac:dyDescent="0.25">
      <c r="C29" s="31"/>
      <c r="D29"/>
      <c r="E29"/>
      <c r="F29"/>
      <c r="G29"/>
      <c r="H29" s="170"/>
      <c r="I29" s="170"/>
      <c r="J29" s="170"/>
      <c r="K29" s="170"/>
      <c r="L29" s="170"/>
    </row>
    <row r="30" spans="2:14" x14ac:dyDescent="0.25">
      <c r="B30"/>
      <c r="C30" s="252">
        <v>5</v>
      </c>
      <c r="D30" s="320" t="s">
        <v>267</v>
      </c>
      <c r="E30" s="320"/>
      <c r="F30" s="320"/>
      <c r="G30" s="320"/>
      <c r="H30" s="320"/>
      <c r="I30" s="320"/>
      <c r="J30" s="320"/>
      <c r="K30" s="320"/>
      <c r="L30" s="320"/>
    </row>
    <row r="31" spans="2:14" x14ac:dyDescent="0.25">
      <c r="B31"/>
      <c r="C31" s="223"/>
      <c r="D31" s="320"/>
      <c r="E31" s="320"/>
      <c r="F31" s="320"/>
      <c r="G31" s="320"/>
      <c r="H31" s="320"/>
      <c r="I31" s="320"/>
      <c r="J31" s="320"/>
      <c r="K31" s="320"/>
      <c r="L31" s="320"/>
    </row>
    <row r="32" spans="2:14" x14ac:dyDescent="0.25">
      <c r="B32"/>
      <c r="C32"/>
      <c r="D32" s="251" t="s">
        <v>114</v>
      </c>
      <c r="E32" s="316" t="s">
        <v>335</v>
      </c>
      <c r="F32" s="316"/>
      <c r="G32" s="316"/>
      <c r="H32" s="316"/>
      <c r="I32" s="316"/>
      <c r="J32" s="316"/>
      <c r="K32" s="316"/>
      <c r="L32" s="316"/>
    </row>
    <row r="33" spans="2:13" x14ac:dyDescent="0.25">
      <c r="B33"/>
      <c r="C33"/>
      <c r="D33" s="251"/>
      <c r="E33" s="316"/>
      <c r="F33" s="316"/>
      <c r="G33" s="316"/>
      <c r="H33" s="316"/>
      <c r="I33" s="316"/>
      <c r="J33" s="316"/>
      <c r="K33" s="316"/>
      <c r="L33" s="316"/>
    </row>
    <row r="34" spans="2:13" x14ac:dyDescent="0.25">
      <c r="B34"/>
      <c r="C34"/>
      <c r="D34" s="251" t="s">
        <v>114</v>
      </c>
      <c r="E34" s="31" t="s">
        <v>261</v>
      </c>
      <c r="F34"/>
      <c r="G34"/>
      <c r="H34" s="170"/>
      <c r="I34" s="170"/>
      <c r="J34" s="170"/>
      <c r="K34" s="170"/>
      <c r="L34" s="170"/>
    </row>
    <row r="35" spans="2:13" x14ac:dyDescent="0.25">
      <c r="B35"/>
      <c r="C35"/>
      <c r="D35" s="251" t="s">
        <v>114</v>
      </c>
      <c r="E35" s="31" t="s">
        <v>262</v>
      </c>
      <c r="F35"/>
      <c r="G35"/>
      <c r="H35" s="170"/>
      <c r="I35" s="170"/>
      <c r="J35" s="170"/>
      <c r="K35" s="170"/>
      <c r="L35" s="170"/>
    </row>
    <row r="36" spans="2:13" x14ac:dyDescent="0.25">
      <c r="B36"/>
      <c r="C36"/>
      <c r="D36" s="251"/>
      <c r="E36" s="31"/>
      <c r="F36"/>
      <c r="G36"/>
      <c r="H36" s="170"/>
      <c r="I36" s="170"/>
      <c r="J36" s="170"/>
      <c r="K36" s="170"/>
      <c r="L36" s="170"/>
    </row>
    <row r="37" spans="2:13" x14ac:dyDescent="0.25">
      <c r="B37" s="315" t="s">
        <v>332</v>
      </c>
      <c r="C37" s="315"/>
      <c r="D37" s="315"/>
      <c r="E37" s="315"/>
      <c r="F37" s="315"/>
      <c r="G37" s="315"/>
      <c r="H37" s="315"/>
      <c r="I37" s="315"/>
      <c r="J37" s="315"/>
      <c r="K37" s="315"/>
      <c r="L37" s="315"/>
    </row>
    <row r="38" spans="2:13" x14ac:dyDescent="0.25">
      <c r="B38" s="315"/>
      <c r="C38" s="315"/>
      <c r="D38" s="315"/>
      <c r="E38" s="315"/>
      <c r="F38" s="315"/>
      <c r="G38" s="315"/>
      <c r="H38" s="315"/>
      <c r="I38" s="315"/>
      <c r="J38" s="315"/>
      <c r="K38" s="315"/>
      <c r="L38" s="315"/>
    </row>
    <row r="39" spans="2:13" x14ac:dyDescent="0.25">
      <c r="C39" s="112"/>
      <c r="D39" s="170"/>
      <c r="E39" s="170"/>
      <c r="F39" s="170"/>
      <c r="G39" s="170"/>
      <c r="H39" s="170"/>
      <c r="I39" s="170"/>
      <c r="J39" s="170"/>
      <c r="K39" s="170"/>
      <c r="L39" s="170"/>
    </row>
    <row r="40" spans="2:13" x14ac:dyDescent="0.25">
      <c r="B40" s="1" t="s">
        <v>268</v>
      </c>
      <c r="C40" s="112"/>
      <c r="D40" s="170"/>
      <c r="E40" s="170"/>
      <c r="F40" s="170"/>
      <c r="G40" s="170"/>
      <c r="H40" s="170"/>
      <c r="I40" s="170"/>
      <c r="J40" s="170"/>
      <c r="K40" s="170"/>
      <c r="L40" s="170"/>
    </row>
    <row r="41" spans="2:13" x14ac:dyDescent="0.25">
      <c r="C41" s="112"/>
      <c r="D41" s="170"/>
      <c r="E41" s="170"/>
      <c r="F41" s="170"/>
      <c r="G41" s="170"/>
      <c r="H41" s="170"/>
      <c r="I41" s="170"/>
      <c r="J41" s="170"/>
      <c r="K41" s="170"/>
      <c r="L41" s="170"/>
    </row>
    <row r="42" spans="2:13" x14ac:dyDescent="0.2">
      <c r="B42" s="187" t="s">
        <v>79</v>
      </c>
    </row>
    <row r="43" spans="2:13" x14ac:dyDescent="0.25">
      <c r="B43" s="194" t="s">
        <v>342</v>
      </c>
    </row>
    <row r="44" spans="2:13" x14ac:dyDescent="0.2">
      <c r="M44" s="193" t="s">
        <v>216</v>
      </c>
    </row>
  </sheetData>
  <sheetProtection selectLockedCells="1"/>
  <mergeCells count="10">
    <mergeCell ref="B37:L38"/>
    <mergeCell ref="E32:L33"/>
    <mergeCell ref="B3:E3"/>
    <mergeCell ref="B5:L7"/>
    <mergeCell ref="D17:L18"/>
    <mergeCell ref="D30:L31"/>
    <mergeCell ref="D21:L22"/>
    <mergeCell ref="B10:L10"/>
    <mergeCell ref="D25:L26"/>
    <mergeCell ref="D12:H12"/>
  </mergeCells>
  <conditionalFormatting sqref="A2:A18 A20:A22 M2:M22 M24:M26 A24:A26 A28 M28 M30:M1048576 A30:A1048576">
    <cfRule type="expression" dxfId="240" priority="401">
      <formula>$C$64="Report"</formula>
    </cfRule>
  </conditionalFormatting>
  <conditionalFormatting sqref="A19">
    <cfRule type="expression" dxfId="239" priority="7">
      <formula>$C$64="Report"</formula>
    </cfRule>
  </conditionalFormatting>
  <conditionalFormatting sqref="M23">
    <cfRule type="expression" dxfId="238" priority="6">
      <formula>$C$64="Report"</formula>
    </cfRule>
  </conditionalFormatting>
  <conditionalFormatting sqref="A23">
    <cfRule type="expression" dxfId="237" priority="5">
      <formula>$C$64="Report"</formula>
    </cfRule>
  </conditionalFormatting>
  <conditionalFormatting sqref="M27">
    <cfRule type="expression" dxfId="236" priority="4">
      <formula>$C$64="Report"</formula>
    </cfRule>
  </conditionalFormatting>
  <conditionalFormatting sqref="A27">
    <cfRule type="expression" dxfId="235" priority="3">
      <formula>$C$64="Report"</formula>
    </cfRule>
  </conditionalFormatting>
  <conditionalFormatting sqref="M29">
    <cfRule type="expression" dxfId="234" priority="2">
      <formula>$C$64="Report"</formula>
    </cfRule>
  </conditionalFormatting>
  <conditionalFormatting sqref="A29">
    <cfRule type="expression" dxfId="233" priority="1">
      <formula>$C$64="Report"</formula>
    </cfRule>
  </conditionalFormatting>
  <hyperlinks>
    <hyperlink ref="D12" r:id="rId1" xr:uid="{20049388-3183-47B5-A814-92D76988178C}"/>
  </hyperlinks>
  <printOptions horizontalCentered="1"/>
  <pageMargins left="0.5" right="0.5" top="0.5" bottom="0.5" header="0.3" footer="0.3"/>
  <pageSetup scale="90"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263BB-E1B3-454A-8D92-900556204745}">
  <sheetPr codeName="Sheet9">
    <pageSetUpPr fitToPage="1"/>
  </sheetPr>
  <dimension ref="A1:N64"/>
  <sheetViews>
    <sheetView showGridLines="0" zoomScaleNormal="100" workbookViewId="0">
      <selection activeCell="G26" sqref="G26:J26"/>
    </sheetView>
  </sheetViews>
  <sheetFormatPr defaultColWidth="8.7109375" defaultRowHeight="15" x14ac:dyDescent="0.25"/>
  <cols>
    <col min="1" max="1" width="3.5703125" style="87" customWidth="1"/>
    <col min="2" max="2" width="1.42578125" style="1" customWidth="1"/>
    <col min="3" max="3" width="3.85546875" style="1" customWidth="1"/>
    <col min="4" max="4" width="14.85546875" style="1" customWidth="1"/>
    <col min="5" max="5" width="5" style="1" customWidth="1"/>
    <col min="6" max="6" width="2.7109375" style="1" customWidth="1"/>
    <col min="7" max="7" width="18.140625" style="1" customWidth="1"/>
    <col min="8" max="8" width="12.42578125" style="1" customWidth="1"/>
    <col min="9" max="9" width="6.5703125" style="1" customWidth="1"/>
    <col min="10" max="10" width="18" style="1" customWidth="1"/>
    <col min="11" max="11" width="2.42578125" style="1" customWidth="1"/>
    <col min="12" max="12" width="10.85546875" style="1" customWidth="1"/>
    <col min="13" max="13" width="8" style="1" customWidth="1"/>
    <col min="14" max="14" width="3.5703125" style="87" customWidth="1"/>
    <col min="15" max="16384" width="8.7109375" style="1"/>
  </cols>
  <sheetData>
    <row r="1" spans="1:14" ht="20.100000000000001" customHeight="1" x14ac:dyDescent="0.25"/>
    <row r="2" spans="1:14" ht="18.75" x14ac:dyDescent="0.25">
      <c r="B2" s="4" t="s">
        <v>175</v>
      </c>
      <c r="M2" s="2" t="s">
        <v>176</v>
      </c>
    </row>
    <row r="3" spans="1:14" ht="18.75" x14ac:dyDescent="0.25">
      <c r="B3" s="4" t="s">
        <v>177</v>
      </c>
      <c r="C3" s="4"/>
      <c r="D3" s="4"/>
      <c r="E3" s="4"/>
      <c r="F3" s="4"/>
      <c r="M3" s="3" t="s">
        <v>178</v>
      </c>
    </row>
    <row r="4" spans="1:14" x14ac:dyDescent="0.25">
      <c r="B4" s="179" t="str">
        <f>"Report and cheque due to Kingdom Exchequer "&amp;IFERROR(IF('1-Agreement'!F72="","10 calendar days after the end of the event.","by "&amp;_xlfn.CONCAT(TEXT(('1-Agreement'!F72+10),"mm/dd/yyyy"),".")),"10 calendar days after the end of the event.")</f>
        <v>Report and cheque due to Kingdom Exchequer 10 calendar days after the end of the event.</v>
      </c>
      <c r="G4" s="32"/>
      <c r="H4" s="32"/>
      <c r="M4" s="84" t="s">
        <v>189</v>
      </c>
    </row>
    <row r="5" spans="1:14" ht="5.65" customHeight="1" x14ac:dyDescent="0.25">
      <c r="B5" s="179"/>
      <c r="G5" s="32"/>
      <c r="H5" s="32"/>
      <c r="M5" s="84"/>
    </row>
    <row r="6" spans="1:14" ht="22.5" customHeight="1" x14ac:dyDescent="0.25">
      <c r="B6" s="31"/>
      <c r="C6" s="31"/>
      <c r="D6" s="31"/>
      <c r="E6" s="31"/>
      <c r="F6" s="212" t="s">
        <v>138</v>
      </c>
      <c r="G6" s="428" t="str">
        <f>IF('1-Agreement'!F69=0,"{Fill in START HERE tab.}",'1-Agreement'!F69)</f>
        <v>{Enter Event Name on Agreement tab.}</v>
      </c>
      <c r="H6" s="428"/>
      <c r="I6" s="428"/>
      <c r="J6" s="428"/>
      <c r="K6" s="428"/>
      <c r="L6" s="428"/>
      <c r="M6" s="428"/>
    </row>
    <row r="7" spans="1:14" ht="22.5" customHeight="1" x14ac:dyDescent="0.25">
      <c r="B7" s="429" t="s">
        <v>292</v>
      </c>
      <c r="C7" s="429"/>
      <c r="D7" s="429"/>
      <c r="E7" s="429"/>
      <c r="F7" s="429"/>
      <c r="G7" s="428" t="str">
        <f>"The "&amp;'1-Agreement'!F73&amp;IF('1-Agreement'!F79,_xlfn.SWITCH('1-Agreement'!N10,"Household/Guild",", Sponsored by The ","Co-Hosts"," and The ","Sponsor",", Sponsored by The ","")&amp;'1-Agreement'!F74,"")</f>
        <v>The {Enter Group #1 Name on Agreement tab.}</v>
      </c>
      <c r="H7" s="428"/>
      <c r="I7" s="428"/>
      <c r="J7" s="428"/>
      <c r="K7" s="428"/>
      <c r="L7" s="428"/>
      <c r="M7" s="428"/>
    </row>
    <row r="8" spans="1:14" ht="22.5" customHeight="1" x14ac:dyDescent="0.25">
      <c r="B8" s="213"/>
      <c r="C8" s="213"/>
      <c r="D8" s="213"/>
      <c r="E8" s="213"/>
      <c r="F8" s="212" t="s">
        <v>185</v>
      </c>
      <c r="G8" s="428" t="str">
        <f>'1-Agreement'!B62&amp;(IF('2(a)-Staff'!I28="No",""," and "&amp;'1-Agreement'!B65))</f>
        <v>{Add Steward to the Staff tab.}</v>
      </c>
      <c r="H8" s="428"/>
      <c r="I8" s="428"/>
      <c r="J8" s="428"/>
      <c r="K8" s="428"/>
      <c r="L8" s="428"/>
      <c r="M8" s="428"/>
    </row>
    <row r="9" spans="1:14" ht="22.5" customHeight="1" x14ac:dyDescent="0.25">
      <c r="B9" s="213"/>
      <c r="C9" s="213"/>
      <c r="D9" s="213"/>
      <c r="E9" s="213"/>
      <c r="F9" s="212" t="str">
        <f>IF(G9=J9,"Date of Event:","Date Event Started:")</f>
        <v>Date of Event:</v>
      </c>
      <c r="G9" s="214" t="str">
        <f>'1-Agreement'!F71</f>
        <v>{Enter Event Date on Agreement tab.}</v>
      </c>
      <c r="H9" s="214"/>
      <c r="I9" s="212" t="s">
        <v>232</v>
      </c>
      <c r="J9" s="214" t="str">
        <f>'1-Agreement'!F72</f>
        <v>{Enter Event Date on Agreement tab.}</v>
      </c>
      <c r="K9" s="215"/>
      <c r="L9" s="215"/>
      <c r="M9" s="215"/>
    </row>
    <row r="10" spans="1:14" s="89" customFormat="1" ht="8.1" customHeight="1" x14ac:dyDescent="0.25">
      <c r="A10" s="186"/>
      <c r="N10" s="186"/>
    </row>
    <row r="11" spans="1:14" ht="20.25" customHeight="1" x14ac:dyDescent="0.25">
      <c r="K11" s="5" t="s">
        <v>329</v>
      </c>
      <c r="L11" s="306" t="str">
        <f>IF(E62=0,"",E612)</f>
        <v/>
      </c>
    </row>
    <row r="12" spans="1:14" s="89" customFormat="1" ht="8.1" customHeight="1" x14ac:dyDescent="0.25">
      <c r="A12" s="186"/>
      <c r="N12" s="186"/>
    </row>
    <row r="13" spans="1:14" ht="20.25" customHeight="1" x14ac:dyDescent="0.25">
      <c r="K13" s="5" t="s">
        <v>253</v>
      </c>
      <c r="L13" s="238" t="str">
        <f>IF(E65=0,"",E65)</f>
        <v/>
      </c>
    </row>
    <row r="14" spans="1:14" ht="8.25" customHeight="1" x14ac:dyDescent="0.25">
      <c r="K14" s="5"/>
    </row>
    <row r="15" spans="1:14" ht="20.25" customHeight="1" x14ac:dyDescent="0.25">
      <c r="K15" s="5" t="s">
        <v>254</v>
      </c>
      <c r="L15" s="238" t="str">
        <f>IF(E63=0,"",E63)</f>
        <v/>
      </c>
    </row>
    <row r="16" spans="1:14" ht="8.25" customHeight="1" x14ac:dyDescent="0.25"/>
    <row r="17" spans="1:14" ht="20.25" customHeight="1" x14ac:dyDescent="0.25">
      <c r="K17" s="5" t="s">
        <v>179</v>
      </c>
      <c r="L17" s="238" t="str">
        <f>IF(E67=0,"",E67)</f>
        <v/>
      </c>
    </row>
    <row r="18" spans="1:14" ht="8.25" customHeight="1" x14ac:dyDescent="0.25">
      <c r="K18" s="5"/>
    </row>
    <row r="19" spans="1:14" ht="20.25" customHeight="1" x14ac:dyDescent="0.25">
      <c r="K19" s="5" t="s">
        <v>180</v>
      </c>
      <c r="L19" s="238" t="str">
        <f>IF(E62=0,"",E62)</f>
        <v/>
      </c>
    </row>
    <row r="20" spans="1:14" ht="8.25" customHeight="1" x14ac:dyDescent="0.25">
      <c r="K20" s="5"/>
    </row>
    <row r="21" spans="1:14" ht="20.25" customHeight="1" x14ac:dyDescent="0.25">
      <c r="A21" s="186"/>
      <c r="K21" s="5" t="s">
        <v>181</v>
      </c>
      <c r="L21" s="239">
        <v>5</v>
      </c>
      <c r="N21" s="186"/>
    </row>
    <row r="22" spans="1:14" ht="8.25" customHeight="1" x14ac:dyDescent="0.25">
      <c r="K22" s="5"/>
      <c r="L22" s="3"/>
    </row>
    <row r="23" spans="1:14" ht="20.25" customHeight="1" x14ac:dyDescent="0.25">
      <c r="K23" s="5" t="s">
        <v>188</v>
      </c>
      <c r="L23" s="307" t="str">
        <f>IF(E62=0,"",L19*L21)</f>
        <v/>
      </c>
    </row>
    <row r="24" spans="1:14" ht="11.1" customHeight="1" x14ac:dyDescent="0.25">
      <c r="K24" s="5"/>
    </row>
    <row r="25" spans="1:14" ht="28.15" customHeight="1" x14ac:dyDescent="0.25">
      <c r="C25" s="240"/>
      <c r="E25" s="240"/>
      <c r="F25" s="240"/>
      <c r="H25" s="279" t="s">
        <v>190</v>
      </c>
      <c r="M25" s="240"/>
    </row>
    <row r="26" spans="1:14" ht="20.25" customHeight="1" x14ac:dyDescent="0.25">
      <c r="F26" s="14" t="s">
        <v>187</v>
      </c>
      <c r="G26" s="430"/>
      <c r="H26" s="431"/>
      <c r="I26" s="431"/>
      <c r="J26" s="432"/>
    </row>
    <row r="27" spans="1:14" ht="8.65" customHeight="1" x14ac:dyDescent="0.25">
      <c r="K27" s="5"/>
    </row>
    <row r="28" spans="1:14" ht="20.25" customHeight="1" x14ac:dyDescent="0.25">
      <c r="F28" s="14" t="s">
        <v>309</v>
      </c>
      <c r="G28" s="50"/>
      <c r="I28" s="14" t="s">
        <v>182</v>
      </c>
      <c r="J28" s="50"/>
      <c r="K28" s="5"/>
    </row>
    <row r="29" spans="1:14" s="173" customFormat="1" ht="26.25" customHeight="1" x14ac:dyDescent="0.25">
      <c r="A29" s="87"/>
      <c r="B29" s="20"/>
      <c r="C29" s="241" t="s">
        <v>290</v>
      </c>
      <c r="D29" s="241"/>
      <c r="E29" s="241"/>
      <c r="F29" s="242"/>
      <c r="G29" s="243"/>
      <c r="H29" s="243"/>
      <c r="I29" s="244"/>
      <c r="J29" s="244"/>
      <c r="K29" s="244"/>
      <c r="L29" s="244"/>
      <c r="M29" s="244"/>
      <c r="N29" s="87"/>
    </row>
    <row r="30" spans="1:14" s="7" customFormat="1" x14ac:dyDescent="0.25">
      <c r="A30" s="87"/>
      <c r="B30" s="245"/>
      <c r="C30" s="245" t="s">
        <v>330</v>
      </c>
      <c r="D30" s="245"/>
      <c r="E30" s="245"/>
      <c r="F30" s="245"/>
      <c r="G30" s="246"/>
      <c r="H30" s="246"/>
      <c r="I30" s="245"/>
      <c r="J30" s="245"/>
      <c r="K30" s="245"/>
      <c r="L30" s="245"/>
      <c r="M30" s="245"/>
      <c r="N30" s="87"/>
    </row>
    <row r="31" spans="1:14" s="7" customFormat="1" ht="26.25" customHeight="1" x14ac:dyDescent="0.25">
      <c r="A31" s="87"/>
      <c r="B31" s="245"/>
      <c r="C31" s="309" t="s">
        <v>331</v>
      </c>
      <c r="D31" s="245"/>
      <c r="E31" s="245"/>
      <c r="F31" s="245"/>
      <c r="G31" s="246"/>
      <c r="H31" s="246"/>
      <c r="I31" s="245"/>
      <c r="J31" s="245"/>
      <c r="K31" s="245"/>
      <c r="L31" s="245"/>
      <c r="M31" s="245"/>
      <c r="N31" s="308"/>
    </row>
    <row r="32" spans="1:14" s="173" customFormat="1" ht="19.149999999999999" customHeight="1" x14ac:dyDescent="0.25">
      <c r="A32" s="87"/>
      <c r="B32" s="188"/>
      <c r="C32" s="188"/>
      <c r="E32" s="247" t="s">
        <v>183</v>
      </c>
      <c r="G32" s="20"/>
      <c r="H32" s="20"/>
      <c r="I32" s="188"/>
      <c r="J32" s="188"/>
      <c r="K32" s="188"/>
      <c r="L32" s="188"/>
      <c r="M32" s="188"/>
      <c r="N32" s="87"/>
    </row>
    <row r="33" spans="1:14" s="173" customFormat="1" ht="19.149999999999999" customHeight="1" x14ac:dyDescent="0.25">
      <c r="A33" s="87"/>
      <c r="B33" s="188"/>
      <c r="C33" s="188"/>
      <c r="D33" s="188"/>
      <c r="E33" s="20" t="s">
        <v>219</v>
      </c>
      <c r="G33" s="20"/>
      <c r="H33" s="20"/>
      <c r="I33" s="188"/>
      <c r="J33" s="188"/>
      <c r="K33" s="188"/>
      <c r="L33" s="188"/>
      <c r="M33" s="188"/>
      <c r="N33" s="87"/>
    </row>
    <row r="34" spans="1:14" s="173" customFormat="1" ht="5.0999999999999996" customHeight="1" thickBot="1" x14ac:dyDescent="0.3">
      <c r="A34" s="87"/>
      <c r="B34" s="188"/>
      <c r="C34" s="188"/>
      <c r="D34" s="188"/>
      <c r="E34" s="188"/>
      <c r="F34" s="189"/>
      <c r="G34" s="20"/>
      <c r="H34" s="20"/>
      <c r="I34" s="188"/>
      <c r="J34" s="188"/>
      <c r="K34" s="188"/>
      <c r="L34" s="188"/>
      <c r="M34" s="188"/>
      <c r="N34" s="87"/>
    </row>
    <row r="35" spans="1:14" s="173" customFormat="1" ht="15.75" thickBot="1" x14ac:dyDescent="0.3">
      <c r="A35" s="87"/>
      <c r="B35" s="188"/>
      <c r="C35" s="188"/>
      <c r="D35" s="188"/>
      <c r="E35" s="188"/>
      <c r="F35" s="248"/>
      <c r="G35" s="249" t="s">
        <v>255</v>
      </c>
      <c r="H35" s="20"/>
      <c r="I35" s="188"/>
      <c r="J35" s="188"/>
      <c r="K35" s="188"/>
      <c r="L35" s="188"/>
      <c r="M35" s="188"/>
      <c r="N35" s="87"/>
    </row>
    <row r="36" spans="1:14" s="173" customFormat="1" ht="5.0999999999999996" customHeight="1" thickBot="1" x14ac:dyDescent="0.3">
      <c r="A36" s="87"/>
      <c r="B36" s="188"/>
      <c r="C36" s="188"/>
      <c r="D36" s="188"/>
      <c r="E36" s="188"/>
      <c r="F36" s="189"/>
      <c r="G36" s="20"/>
      <c r="H36" s="20"/>
      <c r="I36" s="188"/>
      <c r="J36" s="188"/>
      <c r="K36" s="188"/>
      <c r="L36" s="188"/>
      <c r="M36" s="188"/>
      <c r="N36" s="87"/>
    </row>
    <row r="37" spans="1:14" s="173" customFormat="1" ht="15.75" thickBot="1" x14ac:dyDescent="0.3">
      <c r="A37" s="87"/>
      <c r="B37" s="188"/>
      <c r="C37" s="188"/>
      <c r="D37" s="188"/>
      <c r="E37" s="188"/>
      <c r="F37" s="248"/>
      <c r="G37" s="249" t="s">
        <v>256</v>
      </c>
      <c r="H37" s="20"/>
      <c r="I37" s="188"/>
      <c r="J37" s="188"/>
      <c r="K37" s="188"/>
      <c r="L37" s="188"/>
      <c r="M37" s="188"/>
      <c r="N37" s="87"/>
    </row>
    <row r="38" spans="1:14" s="173" customFormat="1" ht="5.0999999999999996" customHeight="1" thickBot="1" x14ac:dyDescent="0.3">
      <c r="A38" s="87"/>
      <c r="B38" s="188"/>
      <c r="C38" s="188"/>
      <c r="D38" s="188"/>
      <c r="E38" s="188"/>
      <c r="F38" s="189"/>
      <c r="G38" s="249"/>
      <c r="H38" s="20"/>
      <c r="I38" s="188"/>
      <c r="J38" s="188"/>
      <c r="K38" s="188"/>
      <c r="L38" s="188"/>
      <c r="M38" s="188"/>
      <c r="N38" s="87"/>
    </row>
    <row r="39" spans="1:14" s="173" customFormat="1" ht="15.75" thickBot="1" x14ac:dyDescent="0.3">
      <c r="A39" s="87"/>
      <c r="B39" s="188"/>
      <c r="C39" s="188"/>
      <c r="D39" s="188"/>
      <c r="E39" s="188"/>
      <c r="F39" s="248"/>
      <c r="G39" s="249" t="s">
        <v>184</v>
      </c>
      <c r="H39" s="20"/>
      <c r="I39" s="188"/>
      <c r="J39" s="188"/>
      <c r="K39" s="188"/>
      <c r="L39" s="188"/>
      <c r="M39" s="188"/>
      <c r="N39" s="87"/>
    </row>
    <row r="40" spans="1:14" s="173" customFormat="1" ht="5.0999999999999996" customHeight="1" thickBot="1" x14ac:dyDescent="0.3">
      <c r="A40" s="87"/>
      <c r="B40" s="188"/>
      <c r="C40" s="188"/>
      <c r="D40" s="188"/>
      <c r="E40" s="188"/>
      <c r="F40" s="189"/>
      <c r="G40" s="249"/>
      <c r="H40" s="20"/>
      <c r="I40" s="188"/>
      <c r="J40" s="188"/>
      <c r="K40" s="188"/>
      <c r="L40" s="188"/>
      <c r="M40" s="188"/>
      <c r="N40" s="87"/>
    </row>
    <row r="41" spans="1:14" s="173" customFormat="1" ht="15.75" thickBot="1" x14ac:dyDescent="0.3">
      <c r="A41" s="87"/>
      <c r="B41" s="188"/>
      <c r="C41" s="188"/>
      <c r="D41" s="188"/>
      <c r="E41" s="188"/>
      <c r="F41" s="248"/>
      <c r="G41" s="249" t="s">
        <v>214</v>
      </c>
      <c r="H41" s="20"/>
      <c r="I41" s="188"/>
      <c r="J41" s="188"/>
      <c r="K41" s="188"/>
      <c r="L41" s="188"/>
      <c r="M41" s="188"/>
      <c r="N41" s="87"/>
    </row>
    <row r="42" spans="1:14" s="173" customFormat="1" ht="5.0999999999999996" customHeight="1" x14ac:dyDescent="0.25">
      <c r="A42" s="87"/>
      <c r="B42" s="188"/>
      <c r="C42" s="188"/>
      <c r="D42" s="188"/>
      <c r="E42" s="188"/>
      <c r="F42" s="189"/>
      <c r="G42" s="20"/>
      <c r="H42" s="20"/>
      <c r="I42" s="188"/>
      <c r="J42" s="188"/>
      <c r="K42" s="188"/>
      <c r="L42" s="188"/>
      <c r="M42" s="188"/>
      <c r="N42" s="87"/>
    </row>
    <row r="43" spans="1:14" s="173" customFormat="1" ht="19.149999999999999" customHeight="1" x14ac:dyDescent="0.25">
      <c r="A43" s="87"/>
      <c r="E43" s="20" t="s">
        <v>291</v>
      </c>
      <c r="F43" s="250"/>
      <c r="G43" s="20"/>
      <c r="N43" s="87"/>
    </row>
    <row r="44" spans="1:14" s="173" customFormat="1" ht="5.0999999999999996" customHeight="1" thickBot="1" x14ac:dyDescent="0.3">
      <c r="A44" s="87"/>
      <c r="B44" s="188"/>
      <c r="C44" s="188"/>
      <c r="D44" s="188"/>
      <c r="E44" s="188"/>
      <c r="F44" s="189"/>
      <c r="G44" s="20"/>
      <c r="H44" s="20"/>
      <c r="I44" s="188"/>
      <c r="J44" s="188"/>
      <c r="K44" s="188"/>
      <c r="L44" s="188"/>
      <c r="M44" s="188"/>
      <c r="N44" s="87"/>
    </row>
    <row r="45" spans="1:14" s="173" customFormat="1" ht="15.75" thickBot="1" x14ac:dyDescent="0.3">
      <c r="A45" s="87"/>
      <c r="B45" s="188"/>
      <c r="C45" s="188"/>
      <c r="D45" s="188"/>
      <c r="E45" s="188"/>
      <c r="F45" s="248"/>
      <c r="G45" s="249" t="s">
        <v>220</v>
      </c>
      <c r="H45" s="20"/>
      <c r="I45" s="188"/>
      <c r="J45" s="188"/>
      <c r="K45" s="188"/>
      <c r="L45" s="188"/>
      <c r="M45" s="188"/>
      <c r="N45" s="87"/>
    </row>
    <row r="46" spans="1:14" s="173" customFormat="1" ht="5.0999999999999996" customHeight="1" thickBot="1" x14ac:dyDescent="0.3">
      <c r="A46" s="87"/>
      <c r="B46" s="188"/>
      <c r="C46" s="188"/>
      <c r="D46" s="188"/>
      <c r="E46" s="188"/>
      <c r="F46" s="189"/>
      <c r="G46" s="249"/>
      <c r="H46" s="20"/>
      <c r="I46" s="188"/>
      <c r="J46" s="188"/>
      <c r="K46" s="188"/>
      <c r="L46" s="188"/>
      <c r="M46" s="188"/>
      <c r="N46" s="87"/>
    </row>
    <row r="47" spans="1:14" s="173" customFormat="1" ht="15.75" thickBot="1" x14ac:dyDescent="0.3">
      <c r="A47" s="87"/>
      <c r="B47" s="188"/>
      <c r="C47" s="188"/>
      <c r="D47" s="188"/>
      <c r="E47" s="188"/>
      <c r="F47" s="248"/>
      <c r="G47" s="249" t="s">
        <v>215</v>
      </c>
      <c r="H47" s="20"/>
      <c r="I47" s="188"/>
      <c r="J47" s="188"/>
      <c r="K47" s="188"/>
      <c r="L47" s="188"/>
      <c r="M47" s="188"/>
      <c r="N47" s="87"/>
    </row>
    <row r="48" spans="1:14" s="173" customFormat="1" ht="5.0999999999999996" customHeight="1" x14ac:dyDescent="0.25">
      <c r="A48" s="87"/>
      <c r="B48" s="188"/>
      <c r="C48" s="188"/>
      <c r="D48" s="188"/>
      <c r="E48" s="188"/>
      <c r="F48" s="189"/>
      <c r="G48" s="249"/>
      <c r="H48" s="20"/>
      <c r="I48" s="188"/>
      <c r="J48" s="188"/>
      <c r="K48" s="188"/>
      <c r="L48" s="188"/>
      <c r="M48" s="188"/>
      <c r="N48" s="87"/>
    </row>
    <row r="49" spans="1:14" s="173" customFormat="1" ht="19.149999999999999" customHeight="1" x14ac:dyDescent="0.25">
      <c r="A49" s="87"/>
      <c r="B49" s="188"/>
      <c r="C49" s="188"/>
      <c r="D49" s="188"/>
      <c r="E49" s="20" t="s">
        <v>221</v>
      </c>
      <c r="G49" s="20"/>
      <c r="H49" s="20"/>
      <c r="I49" s="188"/>
      <c r="J49" s="188"/>
      <c r="K49" s="188"/>
      <c r="L49" s="188"/>
      <c r="M49" s="188"/>
      <c r="N49" s="87"/>
    </row>
    <row r="50" spans="1:14" s="173" customFormat="1" ht="5.0999999999999996" customHeight="1" thickBot="1" x14ac:dyDescent="0.3">
      <c r="A50" s="87"/>
      <c r="B50" s="188"/>
      <c r="C50" s="188"/>
      <c r="D50" s="188"/>
      <c r="E50" s="188"/>
      <c r="F50" s="189"/>
      <c r="G50" s="249"/>
      <c r="H50" s="20"/>
      <c r="I50" s="188"/>
      <c r="J50" s="188"/>
      <c r="K50" s="188"/>
      <c r="L50" s="188"/>
      <c r="M50" s="188"/>
      <c r="N50" s="87"/>
    </row>
    <row r="51" spans="1:14" s="173" customFormat="1" ht="15.75" thickBot="1" x14ac:dyDescent="0.3">
      <c r="A51" s="87"/>
      <c r="B51" s="188"/>
      <c r="C51" s="188"/>
      <c r="D51" s="188"/>
      <c r="E51" s="188"/>
      <c r="F51" s="248"/>
      <c r="G51" s="249" t="s">
        <v>257</v>
      </c>
      <c r="H51" s="20"/>
      <c r="I51" s="188"/>
      <c r="J51" s="188"/>
      <c r="K51" s="188"/>
      <c r="L51" s="188"/>
      <c r="M51" s="188"/>
      <c r="N51" s="87"/>
    </row>
    <row r="52" spans="1:14" s="173" customFormat="1" ht="15.75" x14ac:dyDescent="0.25">
      <c r="A52" s="87"/>
      <c r="B52" s="188"/>
      <c r="C52" s="188"/>
      <c r="D52" s="188"/>
      <c r="E52" s="188"/>
      <c r="F52" s="189"/>
      <c r="G52" s="20"/>
      <c r="H52" s="20"/>
      <c r="I52" s="188"/>
      <c r="J52" s="188"/>
      <c r="K52" s="188"/>
      <c r="L52" s="188"/>
      <c r="M52" s="188"/>
      <c r="N52" s="87"/>
    </row>
    <row r="53" spans="1:14" s="7" customFormat="1" x14ac:dyDescent="0.25">
      <c r="A53" s="87"/>
      <c r="B53" s="154"/>
      <c r="C53" s="154"/>
      <c r="D53" s="154"/>
      <c r="E53" s="154"/>
      <c r="F53" s="154"/>
      <c r="G53" s="153"/>
      <c r="H53" s="153"/>
      <c r="I53" s="154"/>
      <c r="J53" s="154"/>
      <c r="K53" s="154"/>
      <c r="L53" s="154"/>
      <c r="M53" s="154"/>
      <c r="N53" s="87"/>
    </row>
    <row r="54" spans="1:14" x14ac:dyDescent="0.25">
      <c r="B54" s="94"/>
      <c r="C54" s="94"/>
      <c r="D54" s="94"/>
      <c r="E54" s="94"/>
      <c r="F54" s="94"/>
      <c r="G54" s="94"/>
      <c r="H54" s="152"/>
      <c r="I54" s="94"/>
      <c r="J54" s="94"/>
      <c r="K54" s="152"/>
      <c r="L54" s="94"/>
      <c r="M54" s="94"/>
    </row>
    <row r="55" spans="1:14" s="141" customFormat="1" x14ac:dyDescent="0.25">
      <c r="A55" s="87" t="s">
        <v>216</v>
      </c>
      <c r="B55" s="156" t="s">
        <v>258</v>
      </c>
      <c r="C55" s="155"/>
      <c r="D55" s="155"/>
      <c r="E55" s="155"/>
      <c r="F55" s="155"/>
      <c r="H55" s="160" t="s">
        <v>113</v>
      </c>
      <c r="K55" s="160" t="s">
        <v>2</v>
      </c>
      <c r="M55" s="155"/>
      <c r="N55" s="87"/>
    </row>
    <row r="56" spans="1:14" s="7" customFormat="1" x14ac:dyDescent="0.25">
      <c r="A56" s="87"/>
      <c r="B56" s="154"/>
      <c r="C56" s="154"/>
      <c r="D56" s="154"/>
      <c r="E56" s="154"/>
      <c r="F56" s="154"/>
      <c r="G56" s="153"/>
      <c r="H56" s="154"/>
      <c r="J56" s="154"/>
      <c r="K56" s="154"/>
      <c r="L56" s="154"/>
      <c r="M56" s="154"/>
      <c r="N56" s="87"/>
    </row>
    <row r="57" spans="1:14" s="7" customFormat="1" x14ac:dyDescent="0.25">
      <c r="A57" s="87"/>
      <c r="B57" s="154"/>
      <c r="C57" s="154"/>
      <c r="D57" s="154"/>
      <c r="E57" s="154"/>
      <c r="F57" s="154"/>
      <c r="G57" s="153"/>
      <c r="H57" s="154"/>
      <c r="J57" s="154"/>
      <c r="K57" s="154"/>
      <c r="L57" s="154"/>
      <c r="M57" s="154"/>
      <c r="N57" s="87"/>
    </row>
    <row r="58" spans="1:14" x14ac:dyDescent="0.25">
      <c r="B58" s="94"/>
      <c r="C58" s="94"/>
      <c r="D58" s="94"/>
      <c r="E58" s="94"/>
      <c r="F58" s="94"/>
      <c r="G58" s="94"/>
      <c r="H58" s="152"/>
      <c r="I58" s="94"/>
      <c r="J58" s="94"/>
      <c r="K58" s="152"/>
      <c r="L58" s="94"/>
      <c r="M58" s="94"/>
    </row>
    <row r="59" spans="1:14" s="141" customFormat="1" x14ac:dyDescent="0.25">
      <c r="A59" s="87"/>
      <c r="B59" s="156" t="s">
        <v>271</v>
      </c>
      <c r="C59" s="155"/>
      <c r="D59" s="155"/>
      <c r="E59" s="155"/>
      <c r="F59" s="155"/>
      <c r="H59" s="160" t="s">
        <v>113</v>
      </c>
      <c r="K59" s="160" t="s">
        <v>2</v>
      </c>
      <c r="M59" s="155"/>
      <c r="N59" s="199" t="s">
        <v>216</v>
      </c>
    </row>
    <row r="60" spans="1:14" x14ac:dyDescent="0.25">
      <c r="B60" s="280" t="s">
        <v>272</v>
      </c>
      <c r="C60" s="93"/>
    </row>
    <row r="61" spans="1:14" hidden="1" x14ac:dyDescent="0.25"/>
    <row r="62" spans="1:14" hidden="1" x14ac:dyDescent="0.25"/>
    <row r="63" spans="1:14" hidden="1" x14ac:dyDescent="0.25"/>
    <row r="64" spans="1:14" hidden="1" x14ac:dyDescent="0.25"/>
  </sheetData>
  <sheetProtection selectLockedCells="1"/>
  <mergeCells count="5">
    <mergeCell ref="G6:M6"/>
    <mergeCell ref="G8:M8"/>
    <mergeCell ref="B7:F7"/>
    <mergeCell ref="G7:M7"/>
    <mergeCell ref="G26:J26"/>
  </mergeCells>
  <conditionalFormatting sqref="H9:J9">
    <cfRule type="expression" dxfId="0" priority="1">
      <formula>$G$9=$J$9</formula>
    </cfRule>
  </conditionalFormatting>
  <printOptions horizontalCentered="1"/>
  <pageMargins left="0.5" right="0.5" top="0.5" bottom="0.5" header="0.3" footer="0.3"/>
  <pageSetup scale="86" orientation="portrait" horizontalDpi="300" verticalDpi="300" r:id="rId1"/>
  <ignoredErrors>
    <ignoredError xmlns:x16r3="http://schemas.microsoft.com/office/spreadsheetml/2018/08/main" sqref="J9 G9" x16r3:misleadingForma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CA86E-F089-4A5C-AE23-DC7D425662E9}">
  <sheetPr codeName="Sheet1">
    <pageSetUpPr fitToPage="1"/>
  </sheetPr>
  <dimension ref="A1:R106"/>
  <sheetViews>
    <sheetView showGridLines="0" tabSelected="1" zoomScale="110" zoomScaleNormal="110" workbookViewId="0">
      <selection activeCell="D8" sqref="D8"/>
    </sheetView>
  </sheetViews>
  <sheetFormatPr defaultColWidth="8.7109375" defaultRowHeight="15" x14ac:dyDescent="0.25"/>
  <cols>
    <col min="1" max="1" width="3.5703125" style="1" customWidth="1"/>
    <col min="2" max="2" width="4.140625" customWidth="1"/>
    <col min="3" max="3" width="2" customWidth="1"/>
    <col min="4" max="4" width="10.5703125" customWidth="1"/>
    <col min="5" max="5" width="2" customWidth="1"/>
    <col min="6" max="6" width="16" customWidth="1"/>
    <col min="7" max="7" width="13.5703125" customWidth="1"/>
    <col min="8" max="8" width="8" customWidth="1"/>
    <col min="9" max="9" width="15" customWidth="1"/>
    <col min="10" max="10" width="2.85546875" customWidth="1"/>
    <col min="11" max="11" width="9.28515625" customWidth="1"/>
    <col min="12" max="12" width="12.42578125" customWidth="1"/>
    <col min="13" max="13" width="2.7109375" style="190" customWidth="1"/>
    <col min="14" max="14" width="9.5703125" customWidth="1"/>
    <col min="15" max="15" width="10.7109375" customWidth="1"/>
    <col min="16" max="16" width="4" customWidth="1"/>
    <col min="17" max="18" width="0" style="231" hidden="1" customWidth="1"/>
  </cols>
  <sheetData>
    <row r="1" spans="1:18" ht="13.5" customHeight="1" x14ac:dyDescent="0.25">
      <c r="B1" s="1"/>
      <c r="C1" s="1"/>
      <c r="M1"/>
      <c r="O1" s="1"/>
      <c r="P1" s="1"/>
      <c r="Q1" s="195"/>
    </row>
    <row r="2" spans="1:18" s="1" customFormat="1" ht="31.5" customHeight="1" x14ac:dyDescent="0.25">
      <c r="F2" s="225" t="s">
        <v>241</v>
      </c>
      <c r="O2" s="3" t="s">
        <v>247</v>
      </c>
      <c r="Q2" s="195"/>
      <c r="R2" s="195"/>
    </row>
    <row r="3" spans="1:18" s="1" customFormat="1" x14ac:dyDescent="0.25">
      <c r="F3" s="93"/>
      <c r="Q3" s="195"/>
      <c r="R3" s="169"/>
    </row>
    <row r="4" spans="1:18" s="1" customFormat="1" x14ac:dyDescent="0.25">
      <c r="F4" s="3" t="s">
        <v>233</v>
      </c>
      <c r="G4" s="323" t="s">
        <v>344</v>
      </c>
      <c r="H4" s="324"/>
      <c r="I4" s="325"/>
      <c r="K4" s="327"/>
      <c r="L4" s="327"/>
      <c r="M4" s="327"/>
      <c r="N4" s="327"/>
      <c r="O4" s="327"/>
      <c r="Q4" s="195" t="s">
        <v>244</v>
      </c>
      <c r="R4" s="195" t="b">
        <f>G4="Other (Please Specify)"</f>
        <v>0</v>
      </c>
    </row>
    <row r="5" spans="1:18" s="1" customFormat="1" x14ac:dyDescent="0.25">
      <c r="G5" s="326" t="str">
        <f>_xlfn.SWITCH(G4,"Kingdom A&amp;S Competition","4th Saturday of March","Spring Coronation","4th Saturday of April","Spring Crown Tourney","4th Saturday of May","Fall Coronation","4th Saturday of September","Fall Crown Tourney","4th Saturday of October","")</f>
        <v/>
      </c>
      <c r="H5" s="326"/>
      <c r="I5" s="326"/>
      <c r="L5" s="29"/>
      <c r="Q5" s="195"/>
      <c r="R5" s="195"/>
    </row>
    <row r="6" spans="1:18" s="1" customFormat="1" x14ac:dyDescent="0.25">
      <c r="F6" s="93"/>
      <c r="H6" s="29"/>
      <c r="I6" s="29"/>
      <c r="J6" s="29"/>
      <c r="K6" s="29"/>
      <c r="L6" s="3"/>
      <c r="Q6" s="195"/>
      <c r="R6" s="195"/>
    </row>
    <row r="7" spans="1:18" s="1" customFormat="1" x14ac:dyDescent="0.25">
      <c r="C7" s="173"/>
      <c r="F7" s="3" t="s">
        <v>242</v>
      </c>
      <c r="G7" s="283"/>
      <c r="Q7" s="195"/>
      <c r="R7" s="195"/>
    </row>
    <row r="8" spans="1:18" ht="15.75" x14ac:dyDescent="0.25">
      <c r="A8" s="89"/>
      <c r="B8" s="1"/>
      <c r="C8" s="1"/>
      <c r="D8" s="1"/>
      <c r="E8" s="1"/>
      <c r="F8" s="1"/>
      <c r="H8" s="1"/>
      <c r="I8" s="1"/>
      <c r="J8" s="1"/>
      <c r="K8" s="1"/>
      <c r="L8" s="1"/>
      <c r="M8" s="192"/>
    </row>
    <row r="9" spans="1:18" ht="14.65" customHeight="1" x14ac:dyDescent="0.25">
      <c r="B9" s="328" t="s">
        <v>333</v>
      </c>
      <c r="C9" s="328"/>
      <c r="D9" s="328"/>
      <c r="E9" s="328"/>
      <c r="F9" s="328"/>
      <c r="G9" s="328"/>
      <c r="H9" s="328"/>
      <c r="I9" s="328"/>
      <c r="J9" s="328"/>
      <c r="K9" s="328"/>
      <c r="L9" s="328"/>
    </row>
    <row r="10" spans="1:18" x14ac:dyDescent="0.25">
      <c r="B10" s="328"/>
      <c r="C10" s="328"/>
      <c r="D10" s="328"/>
      <c r="E10" s="328"/>
      <c r="F10" s="328"/>
      <c r="G10" s="328"/>
      <c r="H10" s="328"/>
      <c r="I10" s="328"/>
      <c r="J10" s="328"/>
      <c r="K10" s="328"/>
      <c r="L10" s="328"/>
      <c r="N10" s="323" t="s">
        <v>341</v>
      </c>
      <c r="O10" s="325"/>
    </row>
    <row r="11" spans="1:18" x14ac:dyDescent="0.25">
      <c r="B11" s="85"/>
      <c r="C11" s="85"/>
      <c r="D11" s="85"/>
      <c r="E11" s="85"/>
      <c r="F11" s="85"/>
      <c r="G11" s="85"/>
      <c r="H11" s="85"/>
      <c r="I11" s="85"/>
      <c r="J11" s="85"/>
      <c r="K11" s="1"/>
      <c r="L11" s="1"/>
    </row>
    <row r="12" spans="1:18" x14ac:dyDescent="0.25">
      <c r="B12" s="1" t="str">
        <f>IF(F75="Bid",IF(F79,"This event is being held by the following groups, with the following sharing of profits or losses:","This event will be held by:"),IF(N10="No","This event was held by:","This event was held by the following groups, with the following sharing of profits or losses:"))</f>
        <v>This event will be held by:</v>
      </c>
      <c r="C12" s="1"/>
      <c r="D12" s="1"/>
      <c r="E12" s="1"/>
      <c r="F12" s="1"/>
      <c r="G12" s="1"/>
      <c r="H12" s="1"/>
      <c r="I12" s="1"/>
      <c r="J12" s="1"/>
      <c r="K12" s="1"/>
      <c r="L12" s="1"/>
    </row>
    <row r="13" spans="1:18" x14ac:dyDescent="0.25">
      <c r="B13" s="1"/>
      <c r="C13" s="1"/>
      <c r="D13" s="1"/>
      <c r="E13" s="1"/>
      <c r="F13" s="1"/>
      <c r="G13" s="1"/>
      <c r="H13" s="1"/>
      <c r="I13" s="1"/>
      <c r="J13" s="1"/>
      <c r="K13" s="1"/>
      <c r="L13" s="1"/>
    </row>
    <row r="14" spans="1:18" x14ac:dyDescent="0.25">
      <c r="B14" s="114" t="str">
        <f>_xlfn.SWITCH(N10,"Household/Guild","Household/Guild","Co-Hosts","Co-Hosting Group","Group Placing Bid")</f>
        <v>Group Placing Bid</v>
      </c>
      <c r="C14" s="114"/>
      <c r="D14" s="219"/>
      <c r="E14" s="329"/>
      <c r="F14" s="329"/>
      <c r="G14" s="329"/>
      <c r="H14" s="329"/>
      <c r="I14" s="329"/>
      <c r="J14" s="329"/>
      <c r="K14" s="329"/>
      <c r="L14" s="329"/>
      <c r="N14" s="72">
        <v>0.5</v>
      </c>
    </row>
    <row r="15" spans="1:18" x14ac:dyDescent="0.25">
      <c r="B15" s="173"/>
      <c r="C15" s="173"/>
      <c r="D15" s="219" t="str">
        <f>IF(AND(N10="Yes",D16=""),"Enter Group Name","")</f>
        <v/>
      </c>
      <c r="E15" s="108"/>
      <c r="F15" s="108"/>
      <c r="G15" s="108"/>
      <c r="H15" s="1"/>
      <c r="I15" s="1"/>
      <c r="J15" s="1"/>
      <c r="K15" s="1"/>
      <c r="N15" s="169" t="str">
        <f>IF(N10="No","",IF(N14+N16&lt;&gt;1,"Total Must Equal 100%",""))</f>
        <v/>
      </c>
    </row>
    <row r="16" spans="1:18" ht="15.75" x14ac:dyDescent="0.25">
      <c r="A16" s="89"/>
      <c r="B16" s="114" t="str">
        <f>_xlfn.SWITCH(N10,"Co-Hosts","Co-Hosting Group","Sponsor","Sponsoring Branch","Household/Guild","Sponsoring Branch","")</f>
        <v/>
      </c>
      <c r="C16" s="114"/>
      <c r="D16" s="219"/>
      <c r="E16" s="329"/>
      <c r="F16" s="329"/>
      <c r="G16" s="329"/>
      <c r="H16" s="329"/>
      <c r="I16" s="329"/>
      <c r="J16" s="329"/>
      <c r="K16" s="329"/>
      <c r="L16" s="329"/>
      <c r="M16" s="192"/>
      <c r="N16" s="72">
        <v>0.5</v>
      </c>
    </row>
    <row r="18" spans="2:18" s="1" customFormat="1" x14ac:dyDescent="0.25">
      <c r="B18" s="93" t="s">
        <v>234</v>
      </c>
      <c r="C18" s="93"/>
      <c r="Q18" s="195"/>
      <c r="R18" s="195"/>
    </row>
    <row r="19" spans="2:18" s="1" customFormat="1" ht="14.65" customHeight="1" x14ac:dyDescent="0.25">
      <c r="B19" s="328" t="s">
        <v>235</v>
      </c>
      <c r="C19" s="328"/>
      <c r="D19" s="328"/>
      <c r="E19" s="328"/>
      <c r="F19" s="328"/>
      <c r="G19" s="328"/>
      <c r="H19" s="328"/>
      <c r="I19" s="328"/>
      <c r="J19" s="328"/>
      <c r="K19" s="328"/>
      <c r="L19" s="328"/>
      <c r="M19" s="328"/>
      <c r="N19" s="328"/>
      <c r="O19" s="328"/>
      <c r="P19" s="219"/>
      <c r="Q19" s="232"/>
      <c r="R19" s="232"/>
    </row>
    <row r="20" spans="2:18" s="1" customFormat="1" x14ac:dyDescent="0.25">
      <c r="B20" s="328"/>
      <c r="C20" s="328"/>
      <c r="D20" s="328"/>
      <c r="E20" s="328"/>
      <c r="F20" s="328"/>
      <c r="G20" s="328"/>
      <c r="H20" s="328"/>
      <c r="I20" s="328"/>
      <c r="J20" s="328"/>
      <c r="K20" s="328"/>
      <c r="L20" s="328"/>
      <c r="M20" s="328"/>
      <c r="N20" s="328"/>
      <c r="O20" s="328"/>
      <c r="P20" s="219"/>
      <c r="Q20" s="232"/>
      <c r="R20" s="232"/>
    </row>
    <row r="21" spans="2:18" s="1" customFormat="1" ht="10.9" hidden="1" customHeight="1" x14ac:dyDescent="0.25">
      <c r="B21" s="85"/>
      <c r="C21" s="85"/>
      <c r="D21" s="85"/>
      <c r="E21" s="85"/>
      <c r="F21" s="85"/>
      <c r="G21" s="85"/>
      <c r="H21" s="85"/>
      <c r="I21" s="85"/>
      <c r="J21" s="85"/>
      <c r="K21" s="85"/>
      <c r="L21" s="85"/>
      <c r="M21" s="85"/>
      <c r="N21" s="85"/>
      <c r="O21" s="85"/>
      <c r="P21" s="85"/>
      <c r="Q21" s="233"/>
      <c r="R21" s="233"/>
    </row>
    <row r="22" spans="2:18" s="1" customFormat="1" x14ac:dyDescent="0.25">
      <c r="B22" s="1" t="s">
        <v>315</v>
      </c>
      <c r="Q22" s="195"/>
      <c r="R22" s="195"/>
    </row>
    <row r="23" spans="2:18" s="1" customFormat="1" x14ac:dyDescent="0.25">
      <c r="F23" s="3" t="s">
        <v>316</v>
      </c>
      <c r="G23" s="220">
        <v>500</v>
      </c>
      <c r="K23" s="3" t="s">
        <v>236</v>
      </c>
      <c r="L23" s="220">
        <v>750</v>
      </c>
      <c r="N23" s="3" t="s">
        <v>337</v>
      </c>
      <c r="O23" s="221"/>
      <c r="Q23" s="195"/>
      <c r="R23" s="195"/>
    </row>
    <row r="24" spans="2:18" s="1" customFormat="1" x14ac:dyDescent="0.25">
      <c r="Q24" s="195"/>
      <c r="R24" s="195"/>
    </row>
    <row r="25" spans="2:18" s="1" customFormat="1" x14ac:dyDescent="0.25">
      <c r="B25" s="328" t="str">
        <f>IF(F79,"The hosting groups understand and agree that (as a minimum) the larger of the two following amounts will be given to the Kingdom of Ealdormere:","The hosting group understands and agrees that (as a minimum) the larger of the two following amounts will be given to the Kingdom of Ealdormere:")</f>
        <v>The hosting group understands and agrees that (as a minimum) the larger of the two following amounts will be given to the Kingdom of Ealdormere:</v>
      </c>
      <c r="C25" s="328"/>
      <c r="D25" s="328"/>
      <c r="E25" s="328"/>
      <c r="F25" s="328"/>
      <c r="G25" s="328"/>
      <c r="H25" s="328"/>
      <c r="I25" s="328"/>
      <c r="J25" s="328"/>
      <c r="K25" s="328"/>
      <c r="L25" s="328"/>
      <c r="M25" s="328"/>
      <c r="N25" s="328"/>
      <c r="O25" s="328"/>
      <c r="P25" s="328"/>
      <c r="Q25" s="328"/>
      <c r="R25" s="328"/>
    </row>
    <row r="26" spans="2:18" s="1" customFormat="1" x14ac:dyDescent="0.25">
      <c r="B26" s="112" t="s">
        <v>114</v>
      </c>
      <c r="C26" s="112"/>
      <c r="D26" s="230">
        <f>IF(G4="Kingdom A&amp;S Competition",G23,IF(G4="Other (Please Specify)",O23,L23))</f>
        <v>750</v>
      </c>
      <c r="E26" s="228"/>
      <c r="G26" s="228"/>
      <c r="Q26" s="195"/>
      <c r="R26" s="195"/>
    </row>
    <row r="27" spans="2:18" s="1" customFormat="1" x14ac:dyDescent="0.25">
      <c r="B27" s="112" t="s">
        <v>114</v>
      </c>
      <c r="C27" s="112"/>
      <c r="D27" s="226">
        <v>0.5</v>
      </c>
      <c r="E27" s="1" t="s">
        <v>237</v>
      </c>
      <c r="K27" s="227" t="str">
        <f>IF(D27&lt;0.5,"Minimum is 50%",IF(D27&gt;1,"Maximum is 100%, which is very generous and would be appreciated!",""))</f>
        <v/>
      </c>
      <c r="L27" s="227"/>
      <c r="Q27" s="195"/>
      <c r="R27" s="195"/>
    </row>
    <row r="28" spans="2:18" s="1" customFormat="1" x14ac:dyDescent="0.25">
      <c r="Q28" s="195"/>
      <c r="R28" s="195"/>
    </row>
    <row r="29" spans="2:18" s="1" customFormat="1" ht="14.65" customHeight="1" x14ac:dyDescent="0.25">
      <c r="B29" s="1" t="s">
        <v>336</v>
      </c>
      <c r="C29" s="219"/>
      <c r="D29" s="219"/>
      <c r="E29" s="219"/>
      <c r="F29" s="219"/>
      <c r="G29" s="219"/>
      <c r="H29" s="219"/>
      <c r="I29" s="219"/>
      <c r="J29" s="219"/>
      <c r="K29" s="219"/>
      <c r="L29" s="219"/>
      <c r="M29" s="219"/>
      <c r="N29" s="219"/>
      <c r="O29" s="219"/>
      <c r="P29" s="219"/>
      <c r="Q29" s="232"/>
      <c r="R29" s="232"/>
    </row>
    <row r="30" spans="2:18" s="1" customFormat="1" ht="14.65" customHeight="1" x14ac:dyDescent="0.25">
      <c r="C30" s="219"/>
      <c r="D30" s="219"/>
      <c r="E30" s="219"/>
      <c r="F30" s="219"/>
      <c r="G30" s="219"/>
      <c r="H30" s="219"/>
      <c r="I30" s="219"/>
      <c r="J30" s="219"/>
      <c r="K30" s="219"/>
      <c r="L30" s="219"/>
      <c r="M30" s="219"/>
      <c r="N30" s="219"/>
      <c r="O30" s="219"/>
      <c r="P30" s="219"/>
      <c r="Q30" s="232"/>
      <c r="R30" s="232"/>
    </row>
    <row r="31" spans="2:18" s="1" customFormat="1" x14ac:dyDescent="0.25">
      <c r="Q31" s="195"/>
      <c r="R31" s="195"/>
    </row>
    <row r="32" spans="2:18" s="1" customFormat="1" x14ac:dyDescent="0.25">
      <c r="B32" s="93" t="s">
        <v>238</v>
      </c>
      <c r="C32" s="93"/>
      <c r="M32" s="141"/>
      <c r="N32" s="141"/>
      <c r="Q32" s="195"/>
      <c r="R32" s="195"/>
    </row>
    <row r="33" spans="1:18" x14ac:dyDescent="0.25">
      <c r="A33"/>
      <c r="B33" t="str">
        <f>"If our bid is accepted, we, the "&amp;F73&amp;IF(F79," and the "&amp;F74,"")&amp;", understand that:"</f>
        <v>If our bid is accepted, we, the {Enter Group #1 Name on Agreement tab.}, understand that:</v>
      </c>
      <c r="D33" s="222"/>
      <c r="F33" s="2"/>
      <c r="M33" s="1"/>
      <c r="N33" s="1"/>
    </row>
    <row r="34" spans="1:18" x14ac:dyDescent="0.25">
      <c r="A34"/>
      <c r="D34" s="222"/>
      <c r="F34" s="2"/>
      <c r="M34" s="1"/>
      <c r="N34" s="1"/>
    </row>
    <row r="35" spans="1:18" s="32" customFormat="1" ht="14.65" customHeight="1" x14ac:dyDescent="0.25">
      <c r="B35" s="223">
        <v>1</v>
      </c>
      <c r="C35" s="223"/>
      <c r="D35" s="320" t="s">
        <v>345</v>
      </c>
      <c r="E35" s="320"/>
      <c r="F35" s="320"/>
      <c r="G35" s="320"/>
      <c r="H35" s="320"/>
      <c r="I35" s="320"/>
      <c r="J35" s="320"/>
      <c r="K35" s="320"/>
      <c r="L35" s="320"/>
      <c r="M35" s="320"/>
      <c r="N35" s="320"/>
      <c r="O35" s="320"/>
      <c r="P35" s="161"/>
      <c r="Q35" s="234"/>
      <c r="R35" s="227"/>
    </row>
    <row r="36" spans="1:18" x14ac:dyDescent="0.25">
      <c r="A36"/>
      <c r="B36" s="223"/>
      <c r="C36" s="223"/>
      <c r="D36" s="320"/>
      <c r="E36" s="320"/>
      <c r="F36" s="320"/>
      <c r="G36" s="320"/>
      <c r="H36" s="320"/>
      <c r="I36" s="320"/>
      <c r="J36" s="320"/>
      <c r="K36" s="320"/>
      <c r="L36" s="320"/>
      <c r="M36" s="320"/>
      <c r="N36" s="320"/>
      <c r="O36" s="320"/>
      <c r="P36" s="161"/>
      <c r="Q36" s="234"/>
    </row>
    <row r="37" spans="1:18" x14ac:dyDescent="0.25">
      <c r="A37"/>
      <c r="B37" s="223"/>
      <c r="C37" s="223"/>
      <c r="D37" s="320"/>
      <c r="E37" s="320"/>
      <c r="F37" s="320"/>
      <c r="G37" s="320"/>
      <c r="H37" s="320"/>
      <c r="I37" s="320"/>
      <c r="J37" s="320"/>
      <c r="K37" s="320"/>
      <c r="L37" s="320"/>
      <c r="M37" s="320"/>
      <c r="N37" s="320"/>
      <c r="O37" s="320"/>
      <c r="P37" s="161"/>
      <c r="Q37" s="234"/>
    </row>
    <row r="38" spans="1:18" x14ac:dyDescent="0.25">
      <c r="A38"/>
      <c r="B38" s="223"/>
      <c r="C38" s="223"/>
      <c r="D38" s="320"/>
      <c r="E38" s="320"/>
      <c r="F38" s="320"/>
      <c r="G38" s="320"/>
      <c r="H38" s="320"/>
      <c r="I38" s="320"/>
      <c r="J38" s="320"/>
      <c r="K38" s="320"/>
      <c r="L38" s="320"/>
      <c r="M38" s="320"/>
      <c r="N38" s="320"/>
      <c r="O38" s="320"/>
      <c r="P38" s="161"/>
      <c r="Q38" s="234"/>
    </row>
    <row r="39" spans="1:18" x14ac:dyDescent="0.25">
      <c r="A39"/>
      <c r="B39" s="223"/>
      <c r="C39" s="223"/>
      <c r="D39" s="320"/>
      <c r="E39" s="320"/>
      <c r="F39" s="320"/>
      <c r="G39" s="320"/>
      <c r="H39" s="320"/>
      <c r="I39" s="320"/>
      <c r="J39" s="320"/>
      <c r="K39" s="320"/>
      <c r="L39" s="320"/>
      <c r="M39" s="320"/>
      <c r="N39" s="320"/>
      <c r="O39" s="320"/>
      <c r="P39" s="161"/>
      <c r="Q39" s="234"/>
    </row>
    <row r="40" spans="1:18" x14ac:dyDescent="0.25">
      <c r="A40"/>
      <c r="B40" s="222"/>
      <c r="C40" s="222"/>
      <c r="E40" s="2"/>
      <c r="L40" s="1"/>
      <c r="M40" s="1"/>
    </row>
    <row r="41" spans="1:18" x14ac:dyDescent="0.25">
      <c r="A41"/>
      <c r="B41" s="223">
        <v>2</v>
      </c>
      <c r="C41" s="223"/>
      <c r="D41" s="320" t="s">
        <v>340</v>
      </c>
      <c r="E41" s="320"/>
      <c r="F41" s="320"/>
      <c r="G41" s="320"/>
      <c r="H41" s="320"/>
      <c r="I41" s="320"/>
      <c r="J41" s="320"/>
      <c r="K41" s="320"/>
      <c r="L41" s="320"/>
      <c r="M41" s="320"/>
      <c r="N41" s="320"/>
      <c r="O41" s="320"/>
      <c r="P41" s="161"/>
      <c r="Q41" s="234"/>
    </row>
    <row r="42" spans="1:18" x14ac:dyDescent="0.25">
      <c r="A42"/>
      <c r="B42" s="223"/>
      <c r="C42" s="223"/>
      <c r="D42" s="320"/>
      <c r="E42" s="320"/>
      <c r="F42" s="320"/>
      <c r="G42" s="320"/>
      <c r="H42" s="320"/>
      <c r="I42" s="320"/>
      <c r="J42" s="320"/>
      <c r="K42" s="320"/>
      <c r="L42" s="320"/>
      <c r="M42" s="320"/>
      <c r="N42" s="320"/>
      <c r="O42" s="320"/>
      <c r="P42" s="161"/>
      <c r="Q42" s="234"/>
    </row>
    <row r="43" spans="1:18" x14ac:dyDescent="0.25">
      <c r="A43"/>
      <c r="B43" s="222"/>
      <c r="C43" s="222"/>
      <c r="E43" s="2"/>
      <c r="L43" s="1"/>
      <c r="M43" s="1"/>
    </row>
    <row r="44" spans="1:18" ht="14.65" customHeight="1" x14ac:dyDescent="0.25">
      <c r="A44"/>
      <c r="B44" s="223">
        <v>3</v>
      </c>
      <c r="C44" s="223"/>
      <c r="D44" s="320" t="s">
        <v>313</v>
      </c>
      <c r="E44" s="320"/>
      <c r="F44" s="320"/>
      <c r="G44" s="320"/>
      <c r="H44" s="320"/>
      <c r="I44" s="320"/>
      <c r="J44" s="320"/>
      <c r="K44" s="320"/>
      <c r="L44" s="320"/>
      <c r="M44" s="320"/>
      <c r="N44" s="320"/>
      <c r="O44" s="320"/>
      <c r="P44" s="161"/>
      <c r="Q44" s="234"/>
    </row>
    <row r="45" spans="1:18" x14ac:dyDescent="0.25">
      <c r="A45"/>
      <c r="B45" s="223"/>
      <c r="C45" s="223"/>
      <c r="D45" s="320"/>
      <c r="E45" s="320"/>
      <c r="F45" s="320"/>
      <c r="G45" s="320"/>
      <c r="H45" s="320"/>
      <c r="I45" s="320"/>
      <c r="J45" s="320"/>
      <c r="K45" s="320"/>
      <c r="L45" s="320"/>
      <c r="M45" s="320"/>
      <c r="N45" s="320"/>
      <c r="O45" s="320"/>
      <c r="P45" s="161"/>
      <c r="Q45" s="234"/>
    </row>
    <row r="46" spans="1:18" x14ac:dyDescent="0.25">
      <c r="A46"/>
      <c r="B46" s="223"/>
      <c r="C46" s="223"/>
      <c r="D46" s="320"/>
      <c r="E46" s="320"/>
      <c r="F46" s="320"/>
      <c r="G46" s="320"/>
      <c r="H46" s="320"/>
      <c r="I46" s="320"/>
      <c r="J46" s="320"/>
      <c r="K46" s="320"/>
      <c r="L46" s="320"/>
      <c r="M46" s="320"/>
      <c r="N46" s="320"/>
      <c r="O46" s="320"/>
      <c r="P46" s="161"/>
      <c r="Q46" s="234"/>
    </row>
    <row r="47" spans="1:18" x14ac:dyDescent="0.25">
      <c r="A47"/>
      <c r="B47" s="223"/>
      <c r="C47" s="223"/>
      <c r="D47" s="320"/>
      <c r="E47" s="320"/>
      <c r="F47" s="320"/>
      <c r="G47" s="320"/>
      <c r="H47" s="320"/>
      <c r="I47" s="320"/>
      <c r="J47" s="320"/>
      <c r="K47" s="320"/>
      <c r="L47" s="320"/>
      <c r="M47" s="320"/>
      <c r="N47" s="320"/>
      <c r="O47" s="320"/>
      <c r="P47" s="161"/>
      <c r="Q47" s="234"/>
    </row>
    <row r="48" spans="1:18" x14ac:dyDescent="0.25">
      <c r="A48"/>
      <c r="B48" s="222"/>
      <c r="C48" s="222"/>
      <c r="E48" s="2"/>
      <c r="L48" s="1"/>
      <c r="M48" s="1"/>
    </row>
    <row r="49" spans="1:18" ht="14.65" customHeight="1" x14ac:dyDescent="0.25">
      <c r="A49"/>
      <c r="B49" s="223">
        <v>4</v>
      </c>
      <c r="C49" s="223"/>
      <c r="D49" s="320" t="s">
        <v>314</v>
      </c>
      <c r="E49" s="320"/>
      <c r="F49" s="320"/>
      <c r="G49" s="320"/>
      <c r="H49" s="320"/>
      <c r="I49" s="320"/>
      <c r="J49" s="320"/>
      <c r="K49" s="320"/>
      <c r="L49" s="320"/>
      <c r="M49" s="320"/>
      <c r="N49" s="320"/>
      <c r="O49" s="320"/>
      <c r="P49" s="161"/>
      <c r="Q49" s="234"/>
    </row>
    <row r="50" spans="1:18" x14ac:dyDescent="0.25">
      <c r="A50"/>
      <c r="B50" s="223"/>
      <c r="C50" s="223"/>
      <c r="D50" s="320"/>
      <c r="E50" s="320"/>
      <c r="F50" s="320"/>
      <c r="G50" s="320"/>
      <c r="H50" s="320"/>
      <c r="I50" s="320"/>
      <c r="J50" s="320"/>
      <c r="K50" s="320"/>
      <c r="L50" s="320"/>
      <c r="M50" s="320"/>
      <c r="N50" s="320"/>
      <c r="O50" s="320"/>
      <c r="P50" s="161"/>
      <c r="Q50" s="234"/>
    </row>
    <row r="51" spans="1:18" x14ac:dyDescent="0.25">
      <c r="A51"/>
      <c r="M51"/>
    </row>
    <row r="52" spans="1:18" x14ac:dyDescent="0.25">
      <c r="A52"/>
      <c r="B52" s="31" t="s">
        <v>239</v>
      </c>
      <c r="C52" s="31"/>
      <c r="M52"/>
    </row>
    <row r="53" spans="1:18" x14ac:dyDescent="0.25">
      <c r="A53"/>
      <c r="B53" t="s">
        <v>240</v>
      </c>
      <c r="M53"/>
    </row>
    <row r="54" spans="1:18" x14ac:dyDescent="0.25">
      <c r="A54"/>
      <c r="M54"/>
    </row>
    <row r="55" spans="1:18" x14ac:dyDescent="0.25">
      <c r="A55"/>
      <c r="D55" s="50" t="s">
        <v>41</v>
      </c>
      <c r="F55" s="141" t="str">
        <f>"The Seneschal of the "&amp;F73</f>
        <v>The Seneschal of the {Enter Group #1 Name on Agreement tab.}</v>
      </c>
      <c r="G55" s="141"/>
      <c r="I55" s="141"/>
      <c r="J55" s="141"/>
      <c r="K55" s="141"/>
      <c r="L55" s="141"/>
      <c r="M55" s="141"/>
      <c r="N55" s="141"/>
      <c r="O55" s="141"/>
      <c r="P55" s="141"/>
      <c r="Q55" s="235"/>
      <c r="R55" s="235"/>
    </row>
    <row r="56" spans="1:18" x14ac:dyDescent="0.25">
      <c r="A56"/>
      <c r="D56" s="141"/>
      <c r="F56" s="156" t="str">
        <f>IF(F79,"and","")</f>
        <v/>
      </c>
      <c r="G56" s="141"/>
      <c r="I56" s="141"/>
      <c r="J56" s="141"/>
      <c r="K56" s="141"/>
      <c r="L56" s="141"/>
      <c r="M56" s="141"/>
      <c r="N56" s="141"/>
      <c r="O56" s="141"/>
      <c r="P56" s="141"/>
      <c r="Q56" s="235"/>
      <c r="R56" s="235"/>
    </row>
    <row r="57" spans="1:18" x14ac:dyDescent="0.25">
      <c r="A57"/>
      <c r="D57" s="50" t="s">
        <v>41</v>
      </c>
      <c r="F57" s="7" t="str">
        <f>IF(F79,"The Seneschal of the "&amp;F74,"")</f>
        <v/>
      </c>
      <c r="G57" s="224"/>
      <c r="I57" s="224"/>
      <c r="J57" s="224"/>
      <c r="K57" s="224"/>
      <c r="L57" s="224"/>
      <c r="M57" s="224"/>
      <c r="N57" s="224"/>
      <c r="O57" s="224"/>
      <c r="P57" s="224"/>
      <c r="Q57" s="236"/>
      <c r="R57" s="236"/>
    </row>
    <row r="58" spans="1:18" x14ac:dyDescent="0.25">
      <c r="A58"/>
      <c r="F58" s="224"/>
      <c r="G58" s="224"/>
      <c r="H58" s="224"/>
      <c r="I58" s="224"/>
      <c r="J58" s="224"/>
      <c r="K58" s="224"/>
      <c r="L58" s="224"/>
      <c r="M58" s="224"/>
      <c r="N58" s="224"/>
      <c r="O58" s="224"/>
      <c r="P58" s="224"/>
      <c r="Q58" s="236"/>
      <c r="R58" s="236"/>
    </row>
    <row r="59" spans="1:18" ht="14.65" customHeight="1" x14ac:dyDescent="0.25">
      <c r="A59"/>
      <c r="B59" s="320" t="str">
        <f>_xlfn.SWITCH(O10,"Co-Hosts","As an Event Steward for this Event,","As Event Steward of this Event,")&amp;" by signing and sending this Event Bid by email to the Kingdom Seneschal I hereby confirm that all the information contained within this Event Bid is accurate and that all permissions for submitting this document have been given."</f>
        <v>As Event Steward of this Event, by signing and sending this Event Bid by email to the Kingdom Seneschal I hereby confirm that all the information contained within this Event Bid is accurate and that all permissions for submitting this document have been given.</v>
      </c>
      <c r="C59" s="320"/>
      <c r="D59" s="320"/>
      <c r="E59" s="320"/>
      <c r="F59" s="320"/>
      <c r="G59" s="320"/>
      <c r="H59" s="320"/>
      <c r="I59" s="320"/>
      <c r="J59" s="320"/>
      <c r="K59" s="320"/>
      <c r="L59" s="320"/>
      <c r="M59" s="320"/>
      <c r="N59" s="320"/>
      <c r="O59" s="320"/>
      <c r="P59" s="161"/>
      <c r="Q59" s="234"/>
      <c r="R59" s="234"/>
    </row>
    <row r="60" spans="1:18" x14ac:dyDescent="0.25">
      <c r="A60"/>
      <c r="B60" s="320"/>
      <c r="C60" s="320"/>
      <c r="D60" s="320"/>
      <c r="E60" s="320"/>
      <c r="F60" s="320"/>
      <c r="G60" s="320"/>
      <c r="H60" s="320"/>
      <c r="I60" s="320"/>
      <c r="J60" s="320"/>
      <c r="K60" s="320"/>
      <c r="L60" s="320"/>
      <c r="M60" s="320"/>
      <c r="N60" s="320"/>
      <c r="O60" s="320"/>
      <c r="P60" s="161"/>
      <c r="Q60" s="234"/>
      <c r="R60" s="234"/>
    </row>
    <row r="62" spans="1:18" x14ac:dyDescent="0.25">
      <c r="B62" s="140" t="str">
        <f>IF('2(a)-Staff'!O31=0,"{Add Steward to the Staff tab.}",'2(a)-Staff'!O31)</f>
        <v>{Add Steward to the Staff tab.}</v>
      </c>
      <c r="C62" s="140"/>
      <c r="D62" s="140"/>
      <c r="E62" s="140"/>
      <c r="F62" s="140"/>
      <c r="G62" s="140"/>
      <c r="H62" s="140"/>
      <c r="I62" s="140"/>
      <c r="J62" s="140"/>
      <c r="K62" s="140"/>
      <c r="L62" s="140"/>
      <c r="M62" s="254"/>
      <c r="N62" s="140"/>
      <c r="O62" s="140"/>
    </row>
    <row r="63" spans="1:18" x14ac:dyDescent="0.25">
      <c r="B63" t="str">
        <f>_xlfn.SWITCH('2(a)-Staff'!I28,"Yes","Legal Name of Co-Event Steward","Legal Name of Event Steward")</f>
        <v>Legal Name of Event Steward</v>
      </c>
      <c r="H63" t="s">
        <v>113</v>
      </c>
      <c r="M63" s="190" t="s">
        <v>2</v>
      </c>
    </row>
    <row r="65" spans="1:16" x14ac:dyDescent="0.25">
      <c r="B65" s="113" t="str">
        <f>IF('2(a)-Staff'!O37=0,"{Add Steward to the Staff tab.}",'2(a)-Staff'!O37)</f>
        <v>{Add Steward to the Staff tab.}</v>
      </c>
      <c r="C65" s="140"/>
      <c r="D65" s="140"/>
      <c r="E65" s="140"/>
      <c r="F65" s="140"/>
      <c r="G65" s="140"/>
      <c r="H65" s="140"/>
      <c r="I65" s="140"/>
      <c r="J65" s="140"/>
      <c r="K65" s="140"/>
      <c r="L65" s="140"/>
      <c r="M65" s="140"/>
      <c r="N65" s="140"/>
      <c r="O65" s="140"/>
    </row>
    <row r="66" spans="1:16" x14ac:dyDescent="0.25">
      <c r="B66" t="str">
        <f>_xlfn.SWITCH('2(a)-Staff'!I28,"Yes","Legal Name of Co-Event Steward","")</f>
        <v/>
      </c>
      <c r="H66" t="s">
        <v>113</v>
      </c>
      <c r="M66" t="s">
        <v>2</v>
      </c>
      <c r="P66" s="253" t="s">
        <v>216</v>
      </c>
    </row>
    <row r="68" spans="1:16" x14ac:dyDescent="0.25">
      <c r="A68" s="190"/>
      <c r="B68" s="171"/>
      <c r="C68" s="171"/>
      <c r="D68" s="171"/>
      <c r="E68" s="171"/>
      <c r="F68" s="171"/>
      <c r="G68" s="171"/>
      <c r="H68" s="171"/>
      <c r="I68" s="171"/>
      <c r="J68" s="171"/>
      <c r="K68" s="171"/>
      <c r="L68" s="171"/>
    </row>
    <row r="69" spans="1:16" s="231" customFormat="1" hidden="1" x14ac:dyDescent="0.25">
      <c r="A69" s="195"/>
      <c r="B69" s="231" t="s">
        <v>208</v>
      </c>
      <c r="F69" s="195" t="str">
        <f>IF(G4="Click and Select Event","{Enter Event Name on Agreement tab.}",IF(R4,K4,G4))</f>
        <v>{Enter Event Name on Agreement tab.}</v>
      </c>
      <c r="M69" s="195"/>
    </row>
    <row r="70" spans="1:16" s="231" customFormat="1" hidden="1" x14ac:dyDescent="0.25">
      <c r="A70" s="195"/>
      <c r="B70" s="231" t="s">
        <v>230</v>
      </c>
      <c r="F70" s="237" t="b">
        <v>1</v>
      </c>
      <c r="M70" s="195"/>
    </row>
    <row r="71" spans="1:16" s="231" customFormat="1" hidden="1" x14ac:dyDescent="0.25">
      <c r="A71" s="195"/>
      <c r="B71" s="231" t="s">
        <v>209</v>
      </c>
      <c r="F71" s="310" t="str">
        <f>IF(OR(G7="",ISBLANK(G7)),"{Enter Event Date on Agreement tab.}",G7)</f>
        <v>{Enter Event Date on Agreement tab.}</v>
      </c>
      <c r="M71" s="195"/>
    </row>
    <row r="72" spans="1:16" s="231" customFormat="1" hidden="1" x14ac:dyDescent="0.25">
      <c r="A72" s="195"/>
      <c r="B72" s="231" t="s">
        <v>210</v>
      </c>
      <c r="F72" s="310" t="str">
        <f>F71</f>
        <v>{Enter Event Date on Agreement tab.}</v>
      </c>
      <c r="M72" s="195"/>
    </row>
    <row r="73" spans="1:16" s="231" customFormat="1" hidden="1" x14ac:dyDescent="0.25">
      <c r="A73" s="195"/>
      <c r="B73" s="231" t="s">
        <v>204</v>
      </c>
      <c r="F73" s="231" t="str">
        <f>IF(K73=0,"{Enter Group #1 Name on Agreement tab.}",K73)</f>
        <v>{Enter Group #1 Name on Agreement tab.}</v>
      </c>
      <c r="K73" s="231">
        <f>E14</f>
        <v>0</v>
      </c>
      <c r="M73" s="195"/>
    </row>
    <row r="74" spans="1:16" s="231" customFormat="1" hidden="1" x14ac:dyDescent="0.25">
      <c r="A74" s="195"/>
      <c r="B74" s="231" t="s">
        <v>205</v>
      </c>
      <c r="F74" s="231" t="str">
        <f>IF(F79,K74,"{Enter Group #2 Name on Agreement tab.}")</f>
        <v>{Enter Group #2 Name on Agreement tab.}</v>
      </c>
      <c r="K74" s="231">
        <f>E16</f>
        <v>0</v>
      </c>
      <c r="M74" s="195"/>
    </row>
    <row r="75" spans="1:16" s="231" customFormat="1" hidden="1" x14ac:dyDescent="0.25">
      <c r="A75" s="195"/>
      <c r="B75" s="231" t="s">
        <v>207</v>
      </c>
      <c r="F75" s="231" t="s">
        <v>191</v>
      </c>
      <c r="M75" s="195"/>
    </row>
    <row r="76" spans="1:16" s="231" customFormat="1" hidden="1" x14ac:dyDescent="0.25">
      <c r="A76" s="195"/>
      <c r="B76" s="231" t="s">
        <v>217</v>
      </c>
      <c r="F76" s="231" t="str">
        <f>'2(a)-Staff'!I28</f>
        <v>No</v>
      </c>
      <c r="M76" s="195"/>
    </row>
    <row r="77" spans="1:16" s="231" customFormat="1" hidden="1" x14ac:dyDescent="0.25">
      <c r="A77" s="195"/>
      <c r="B77" s="231" t="s">
        <v>245</v>
      </c>
      <c r="F77" s="231">
        <f>'2(a)-Staff'!F31:J31</f>
        <v>0</v>
      </c>
      <c r="M77" s="195"/>
    </row>
    <row r="78" spans="1:16" s="231" customFormat="1" hidden="1" x14ac:dyDescent="0.25">
      <c r="A78" s="195"/>
      <c r="B78" s="231" t="s">
        <v>246</v>
      </c>
      <c r="F78" s="231">
        <f>'2(a)-Staff'!F37:J37</f>
        <v>0</v>
      </c>
      <c r="M78" s="195"/>
    </row>
    <row r="79" spans="1:16" hidden="1" x14ac:dyDescent="0.25">
      <c r="A79" s="190"/>
      <c r="B79" s="171" t="s">
        <v>277</v>
      </c>
      <c r="C79" s="171"/>
      <c r="D79" s="171"/>
      <c r="E79" s="171"/>
      <c r="F79" t="b">
        <f>IF(N10="Single Group",FALSE,TRUE)</f>
        <v>0</v>
      </c>
      <c r="G79" s="171" t="str">
        <f>IF(F79,N10,"No")</f>
        <v>No</v>
      </c>
      <c r="H79" s="171"/>
      <c r="I79" s="171"/>
      <c r="J79" s="171"/>
      <c r="K79" s="171"/>
      <c r="L79" s="171"/>
    </row>
    <row r="80" spans="1:16" hidden="1" x14ac:dyDescent="0.25">
      <c r="A80" s="190"/>
      <c r="B80" s="171" t="s">
        <v>312</v>
      </c>
      <c r="C80" s="171"/>
      <c r="D80" s="171"/>
      <c r="E80" s="171"/>
      <c r="F80" s="171" t="b">
        <f>IFERROR(FIND("Tourney",G4)&gt;0,FALSE)</f>
        <v>0</v>
      </c>
      <c r="G80" s="171"/>
      <c r="H80" s="171"/>
      <c r="I80" s="171"/>
      <c r="J80" s="171"/>
      <c r="K80" s="171"/>
      <c r="L80" s="171"/>
    </row>
    <row r="81" spans="1:12" x14ac:dyDescent="0.25">
      <c r="A81" s="190"/>
      <c r="B81" s="171"/>
      <c r="C81" s="171"/>
      <c r="D81" s="171"/>
      <c r="E81" s="171"/>
      <c r="F81" s="171"/>
      <c r="G81" s="171"/>
      <c r="H81" s="171"/>
      <c r="I81" s="171"/>
      <c r="J81" s="171"/>
      <c r="K81" s="171"/>
      <c r="L81" s="171"/>
    </row>
    <row r="82" spans="1:12" x14ac:dyDescent="0.25">
      <c r="A82" s="190"/>
      <c r="B82" s="171"/>
      <c r="C82" s="171"/>
      <c r="D82" s="171"/>
      <c r="E82" s="171"/>
      <c r="F82" s="171"/>
      <c r="G82" s="171"/>
      <c r="H82" s="171"/>
      <c r="I82" s="171"/>
      <c r="J82" s="171"/>
      <c r="K82" s="171"/>
      <c r="L82" s="171"/>
    </row>
    <row r="83" spans="1:12" x14ac:dyDescent="0.25">
      <c r="A83" s="190"/>
      <c r="B83" s="171"/>
      <c r="C83" s="171"/>
      <c r="D83" s="171"/>
      <c r="E83" s="171"/>
      <c r="F83" s="171"/>
      <c r="G83" s="171"/>
      <c r="H83" s="171"/>
      <c r="I83" s="171"/>
      <c r="J83" s="171"/>
      <c r="K83" s="171"/>
      <c r="L83" s="171"/>
    </row>
    <row r="84" spans="1:12" x14ac:dyDescent="0.25">
      <c r="A84" s="190"/>
      <c r="B84" s="171"/>
      <c r="C84" s="171"/>
      <c r="D84" s="171"/>
      <c r="E84" s="171"/>
      <c r="F84" s="171"/>
      <c r="G84" s="171"/>
      <c r="H84" s="171"/>
      <c r="I84" s="171"/>
      <c r="J84" s="171"/>
      <c r="K84" s="171"/>
      <c r="L84" s="171"/>
    </row>
    <row r="85" spans="1:12" x14ac:dyDescent="0.25">
      <c r="A85" s="190"/>
      <c r="B85" s="171"/>
      <c r="C85" s="171"/>
      <c r="D85" s="171"/>
      <c r="E85" s="171"/>
      <c r="F85" s="171"/>
      <c r="G85" s="171"/>
      <c r="H85" s="171"/>
      <c r="I85" s="171"/>
      <c r="J85" s="171"/>
      <c r="K85" s="171"/>
      <c r="L85" s="171"/>
    </row>
    <row r="86" spans="1:12" x14ac:dyDescent="0.25">
      <c r="A86" s="190"/>
      <c r="B86" s="171"/>
      <c r="C86" s="171"/>
      <c r="D86" s="171"/>
      <c r="E86" s="171"/>
      <c r="F86" s="171"/>
      <c r="G86" s="171"/>
      <c r="H86" s="171"/>
      <c r="I86" s="171"/>
      <c r="J86" s="171"/>
      <c r="K86" s="171"/>
      <c r="L86" s="171"/>
    </row>
    <row r="87" spans="1:12" x14ac:dyDescent="0.25">
      <c r="A87" s="190"/>
      <c r="B87" s="171"/>
      <c r="C87" s="171"/>
      <c r="D87" s="171"/>
      <c r="E87" s="171"/>
      <c r="F87" s="171"/>
      <c r="G87" s="171"/>
      <c r="H87" s="171"/>
      <c r="I87" s="171"/>
      <c r="J87" s="171"/>
      <c r="K87" s="171"/>
      <c r="L87" s="171"/>
    </row>
    <row r="88" spans="1:12" x14ac:dyDescent="0.25">
      <c r="A88" s="190"/>
      <c r="B88" s="171"/>
      <c r="C88" s="171"/>
      <c r="D88" s="171"/>
      <c r="E88" s="171"/>
      <c r="F88" s="171"/>
      <c r="G88" s="171"/>
      <c r="H88" s="171"/>
      <c r="I88" s="171"/>
      <c r="J88" s="171"/>
      <c r="K88" s="171"/>
      <c r="L88" s="171"/>
    </row>
    <row r="89" spans="1:12" x14ac:dyDescent="0.25">
      <c r="A89" s="190"/>
      <c r="B89" s="171"/>
      <c r="C89" s="171"/>
      <c r="D89" s="171"/>
      <c r="E89" s="171"/>
      <c r="F89" s="171"/>
      <c r="G89" s="171"/>
      <c r="H89" s="171"/>
      <c r="I89" s="171"/>
      <c r="J89" s="171"/>
      <c r="K89" s="171"/>
      <c r="L89" s="171"/>
    </row>
    <row r="90" spans="1:12" x14ac:dyDescent="0.25">
      <c r="A90" s="190"/>
      <c r="B90" s="171"/>
      <c r="C90" s="171"/>
      <c r="D90" s="171"/>
      <c r="E90" s="171"/>
      <c r="F90" s="171"/>
      <c r="G90" s="171"/>
      <c r="H90" s="171"/>
      <c r="I90" s="171"/>
      <c r="J90" s="171"/>
      <c r="K90" s="171"/>
      <c r="L90" s="171"/>
    </row>
    <row r="91" spans="1:12" x14ac:dyDescent="0.25">
      <c r="A91" s="190"/>
      <c r="B91" s="171"/>
      <c r="C91" s="171"/>
      <c r="D91" s="171"/>
      <c r="E91" s="171"/>
      <c r="F91" s="171"/>
      <c r="G91" s="171"/>
      <c r="H91" s="171"/>
      <c r="I91" s="171"/>
      <c r="J91" s="171"/>
      <c r="K91" s="171"/>
      <c r="L91" s="171"/>
    </row>
    <row r="92" spans="1:12" x14ac:dyDescent="0.25">
      <c r="A92" s="190"/>
      <c r="B92" s="171"/>
      <c r="C92" s="171"/>
      <c r="D92" s="171"/>
      <c r="E92" s="171"/>
      <c r="F92" s="171"/>
      <c r="G92" s="171"/>
      <c r="H92" s="171"/>
      <c r="I92" s="171"/>
      <c r="J92" s="171"/>
      <c r="K92" s="171"/>
      <c r="L92" s="171"/>
    </row>
    <row r="93" spans="1:12" x14ac:dyDescent="0.25">
      <c r="A93" s="190"/>
      <c r="B93" s="171"/>
      <c r="C93" s="171"/>
      <c r="D93" s="171"/>
      <c r="E93" s="171"/>
      <c r="F93" s="171"/>
      <c r="G93" s="171"/>
      <c r="H93" s="171"/>
      <c r="I93" s="171"/>
      <c r="J93" s="171"/>
      <c r="K93" s="171"/>
      <c r="L93" s="171"/>
    </row>
    <row r="94" spans="1:12" x14ac:dyDescent="0.25">
      <c r="A94" s="190"/>
      <c r="B94" s="171"/>
      <c r="C94" s="171"/>
      <c r="D94" s="171"/>
      <c r="E94" s="171"/>
      <c r="F94" s="171"/>
      <c r="G94" s="171"/>
      <c r="H94" s="171"/>
      <c r="I94" s="171"/>
      <c r="J94" s="171"/>
      <c r="K94" s="171"/>
      <c r="L94" s="171"/>
    </row>
    <row r="95" spans="1:12" x14ac:dyDescent="0.25">
      <c r="A95" s="190"/>
      <c r="B95" s="171"/>
      <c r="C95" s="171"/>
      <c r="D95" s="171"/>
      <c r="E95" s="171"/>
      <c r="F95" s="171"/>
      <c r="G95" s="171"/>
      <c r="H95" s="171"/>
      <c r="I95" s="171"/>
      <c r="J95" s="171"/>
      <c r="K95" s="171"/>
      <c r="L95" s="171"/>
    </row>
    <row r="96" spans="1:12" x14ac:dyDescent="0.25">
      <c r="A96" s="190"/>
      <c r="B96" s="171"/>
      <c r="C96" s="171"/>
      <c r="D96" s="171"/>
      <c r="E96" s="171"/>
      <c r="F96" s="171"/>
      <c r="G96" s="171"/>
      <c r="H96" s="171"/>
      <c r="I96" s="171"/>
      <c r="J96" s="171"/>
      <c r="K96" s="171"/>
      <c r="L96" s="171"/>
    </row>
    <row r="97" spans="1:12" x14ac:dyDescent="0.25">
      <c r="A97" s="190"/>
      <c r="B97" s="171"/>
      <c r="C97" s="171"/>
      <c r="D97" s="171"/>
      <c r="E97" s="171"/>
      <c r="F97" s="171"/>
      <c r="G97" s="171"/>
      <c r="H97" s="171"/>
      <c r="I97" s="171"/>
      <c r="J97" s="171"/>
      <c r="K97" s="171"/>
      <c r="L97" s="171"/>
    </row>
    <row r="98" spans="1:12" x14ac:dyDescent="0.25">
      <c r="A98" s="190"/>
      <c r="B98" s="171"/>
      <c r="C98" s="171"/>
      <c r="D98" s="171"/>
      <c r="E98" s="171"/>
      <c r="F98" s="171"/>
      <c r="G98" s="171"/>
      <c r="H98" s="171"/>
      <c r="I98" s="171"/>
      <c r="J98" s="171"/>
      <c r="K98" s="171"/>
      <c r="L98" s="171"/>
    </row>
    <row r="99" spans="1:12" x14ac:dyDescent="0.25">
      <c r="A99" s="190"/>
      <c r="B99" s="171"/>
      <c r="C99" s="171"/>
      <c r="D99" s="171"/>
      <c r="E99" s="171"/>
      <c r="F99" s="171"/>
      <c r="G99" s="171"/>
      <c r="H99" s="171"/>
      <c r="I99" s="171"/>
      <c r="J99" s="171"/>
      <c r="K99" s="171"/>
      <c r="L99" s="171"/>
    </row>
    <row r="100" spans="1:12" x14ac:dyDescent="0.25">
      <c r="A100" s="190"/>
      <c r="B100" s="171"/>
      <c r="C100" s="171"/>
      <c r="D100" s="171"/>
      <c r="E100" s="171"/>
      <c r="F100" s="171"/>
      <c r="G100" s="171"/>
      <c r="H100" s="171"/>
      <c r="I100" s="171"/>
      <c r="J100" s="171"/>
      <c r="K100" s="171"/>
      <c r="L100" s="171"/>
    </row>
    <row r="101" spans="1:12" x14ac:dyDescent="0.25">
      <c r="A101" s="190"/>
      <c r="B101" s="171"/>
      <c r="C101" s="171"/>
      <c r="D101" s="171"/>
      <c r="E101" s="171"/>
      <c r="F101" s="171"/>
      <c r="G101" s="171"/>
      <c r="H101" s="171"/>
      <c r="I101" s="171"/>
      <c r="J101" s="171"/>
      <c r="K101" s="171"/>
      <c r="L101" s="171"/>
    </row>
    <row r="102" spans="1:12" x14ac:dyDescent="0.25">
      <c r="A102" s="190"/>
      <c r="B102" s="171"/>
      <c r="C102" s="171"/>
      <c r="D102" s="171"/>
      <c r="E102" s="171"/>
      <c r="F102" s="171"/>
      <c r="G102" s="171"/>
      <c r="H102" s="171"/>
      <c r="I102" s="171"/>
      <c r="J102" s="171"/>
      <c r="K102" s="171"/>
      <c r="L102" s="171"/>
    </row>
    <row r="103" spans="1:12" x14ac:dyDescent="0.25">
      <c r="A103" s="190"/>
      <c r="B103" s="171"/>
      <c r="C103" s="171"/>
      <c r="D103" s="171"/>
      <c r="E103" s="171"/>
      <c r="F103" s="171"/>
      <c r="G103" s="171"/>
      <c r="H103" s="171"/>
      <c r="I103" s="171"/>
      <c r="J103" s="171"/>
      <c r="K103" s="171"/>
      <c r="L103" s="171"/>
    </row>
    <row r="104" spans="1:12" x14ac:dyDescent="0.25">
      <c r="A104" s="190"/>
      <c r="B104" s="171"/>
      <c r="C104" s="171"/>
      <c r="D104" s="171"/>
      <c r="E104" s="171"/>
      <c r="F104" s="171"/>
      <c r="G104" s="171"/>
      <c r="H104" s="171"/>
      <c r="I104" s="171"/>
      <c r="J104" s="171"/>
      <c r="K104" s="171"/>
      <c r="L104" s="171"/>
    </row>
    <row r="105" spans="1:12" x14ac:dyDescent="0.25">
      <c r="B105" s="171"/>
      <c r="C105" s="171"/>
      <c r="D105" s="171"/>
      <c r="E105" s="171"/>
      <c r="F105" s="171"/>
      <c r="G105" s="171"/>
      <c r="H105" s="171"/>
      <c r="I105" s="171"/>
      <c r="J105" s="171"/>
      <c r="K105" s="171"/>
      <c r="L105" s="171"/>
    </row>
    <row r="106" spans="1:12" x14ac:dyDescent="0.25">
      <c r="B106" s="171"/>
      <c r="C106" s="171"/>
      <c r="D106" s="171"/>
      <c r="E106" s="171"/>
      <c r="F106" s="171"/>
      <c r="G106" s="171"/>
      <c r="H106" s="171"/>
      <c r="I106" s="171"/>
      <c r="J106" s="171"/>
      <c r="K106" s="171"/>
      <c r="L106" s="171"/>
    </row>
  </sheetData>
  <sheetProtection selectLockedCells="1"/>
  <mergeCells count="14">
    <mergeCell ref="D44:O47"/>
    <mergeCell ref="D49:O50"/>
    <mergeCell ref="B59:O60"/>
    <mergeCell ref="G4:I4"/>
    <mergeCell ref="G5:I5"/>
    <mergeCell ref="K4:O4"/>
    <mergeCell ref="N10:O10"/>
    <mergeCell ref="B9:L10"/>
    <mergeCell ref="E14:L14"/>
    <mergeCell ref="E16:L16"/>
    <mergeCell ref="B19:O20"/>
    <mergeCell ref="B25:R25"/>
    <mergeCell ref="D35:O39"/>
    <mergeCell ref="D41:O42"/>
  </mergeCells>
  <conditionalFormatting sqref="N23:O23">
    <cfRule type="expression" dxfId="232" priority="14">
      <formula>#REF!&lt;&gt;"Other (Please Specify)"</formula>
    </cfRule>
  </conditionalFormatting>
  <conditionalFormatting sqref="K4">
    <cfRule type="expression" dxfId="231" priority="378">
      <formula>$G$4&lt;&gt;"Other (Please Specify)"</formula>
    </cfRule>
  </conditionalFormatting>
  <conditionalFormatting sqref="B66:E66 G66:L66">
    <cfRule type="expression" dxfId="230" priority="388">
      <formula>$F$76="No"</formula>
    </cfRule>
  </conditionalFormatting>
  <conditionalFormatting sqref="B65:E65 G65:L65">
    <cfRule type="expression" dxfId="229" priority="390">
      <formula>$F$76="No"</formula>
    </cfRule>
  </conditionalFormatting>
  <conditionalFormatting sqref="F65">
    <cfRule type="expression" dxfId="228" priority="8">
      <formula>$F$76="No"</formula>
    </cfRule>
  </conditionalFormatting>
  <conditionalFormatting sqref="M65:O65">
    <cfRule type="expression" dxfId="227" priority="7">
      <formula>$F$76="No"</formula>
    </cfRule>
  </conditionalFormatting>
  <conditionalFormatting sqref="N66">
    <cfRule type="expression" dxfId="226" priority="6">
      <formula>$F$76="No"</formula>
    </cfRule>
  </conditionalFormatting>
  <conditionalFormatting sqref="M66">
    <cfRule type="expression" dxfId="225" priority="5">
      <formula>$F$76="No"</formula>
    </cfRule>
  </conditionalFormatting>
  <conditionalFormatting sqref="K5:O5">
    <cfRule type="expression" dxfId="224" priority="3">
      <formula>NOT($G$4="Other (Please Specify)")</formula>
    </cfRule>
  </conditionalFormatting>
  <conditionalFormatting sqref="D57 N16">
    <cfRule type="expression" dxfId="223" priority="544">
      <formula>$G$79="No"</formula>
    </cfRule>
  </conditionalFormatting>
  <conditionalFormatting sqref="N14">
    <cfRule type="expression" dxfId="222" priority="545">
      <formula>$G$79="No"</formula>
    </cfRule>
  </conditionalFormatting>
  <conditionalFormatting sqref="E16:L16">
    <cfRule type="expression" dxfId="221" priority="546">
      <formula>$G$79="No"</formula>
    </cfRule>
  </conditionalFormatting>
  <dataValidations count="3">
    <dataValidation type="list" allowBlank="1" showInputMessage="1" showErrorMessage="1" sqref="G4" xr:uid="{EDB11964-38A7-4FCE-BCCD-29E9EE20E440}">
      <formula1>"Click and Select Event,Kingdom A&amp;S Competition,Spring Coronation,Spring Crown Tourney, Fall Coronation,Fall Crown Tourney,Other (Please Specify)"</formula1>
    </dataValidation>
    <dataValidation type="list" allowBlank="1" showInputMessage="1" showErrorMessage="1" sqref="D57 D55" xr:uid="{08E1F923-7E1C-4945-8D3C-00947F731D53}">
      <formula1>"-, Yes"</formula1>
    </dataValidation>
    <dataValidation type="list" allowBlank="1" showInputMessage="1" showErrorMessage="1" sqref="N10:O10" xr:uid="{129639ED-D789-4455-94C2-F6F6FBDC21AD}">
      <formula1>"Single Group,Co-Hosts,Sponsor,Household/Guild"</formula1>
    </dataValidation>
  </dataValidations>
  <printOptions horizontalCentered="1"/>
  <pageMargins left="0.25" right="0.25" top="0.5" bottom="0.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C78F-5F45-4EEF-9A1C-52B4974F8FCD}">
  <sheetPr codeName="Sheet2">
    <pageSetUpPr fitToPage="1"/>
  </sheetPr>
  <dimension ref="B1:S77"/>
  <sheetViews>
    <sheetView showGridLines="0" zoomScale="90" zoomScaleNormal="90" workbookViewId="0">
      <selection activeCell="C75" sqref="C75"/>
    </sheetView>
  </sheetViews>
  <sheetFormatPr defaultColWidth="8.7109375" defaultRowHeight="15" x14ac:dyDescent="0.25"/>
  <cols>
    <col min="1" max="1" width="3.5703125" style="1" customWidth="1"/>
    <col min="2" max="2" width="2.5703125" style="1" customWidth="1"/>
    <col min="3" max="3" width="31.85546875" style="1" customWidth="1"/>
    <col min="4" max="4" width="3.85546875" style="1" customWidth="1"/>
    <col min="5" max="5" width="6.85546875" style="1" customWidth="1"/>
    <col min="6" max="6" width="5.5703125" style="1" customWidth="1"/>
    <col min="7" max="7" width="15.42578125" style="1" customWidth="1"/>
    <col min="8" max="8" width="23.28515625" style="1" customWidth="1"/>
    <col min="9" max="9" width="10.5703125" style="1" customWidth="1"/>
    <col min="10" max="10" width="14" style="1" customWidth="1"/>
    <col min="11" max="11" width="14.7109375" style="1" customWidth="1"/>
    <col min="12" max="12" width="5.42578125" style="1" customWidth="1"/>
    <col min="13" max="13" width="13.7109375" style="1" customWidth="1"/>
    <col min="14" max="14" width="2.85546875" style="1" customWidth="1"/>
    <col min="15" max="15" width="3.5703125" style="87" customWidth="1"/>
    <col min="16" max="16" width="8.7109375" style="195" hidden="1" customWidth="1"/>
    <col min="17" max="17" width="3.5703125" style="195" hidden="1" customWidth="1"/>
    <col min="18" max="18" width="8.85546875" style="195" hidden="1" customWidth="1"/>
    <col min="19" max="19" width="8.7109375" style="195" customWidth="1"/>
    <col min="20" max="16384" width="8.7109375" style="1"/>
  </cols>
  <sheetData>
    <row r="1" spans="2:19" ht="20.100000000000001" customHeight="1" x14ac:dyDescent="0.25"/>
    <row r="2" spans="2:19" ht="23.65" customHeight="1" x14ac:dyDescent="0.25">
      <c r="B2" s="150" t="str">
        <f>IF('1-Agreement'!F75="Bid","EVENT BID: ","EVENT REPORT: ")&amp;IFERROR('1-Agreement'!F69," {Fill in Agreement tab.}")</f>
        <v>EVENT BID: {Enter Event Name on Agreement tab.}</v>
      </c>
      <c r="C2" s="115"/>
      <c r="D2" s="115"/>
      <c r="E2" s="115"/>
      <c r="F2" s="115"/>
      <c r="G2" s="115"/>
      <c r="H2" s="115"/>
      <c r="N2" s="24" t="s">
        <v>137</v>
      </c>
      <c r="P2" s="201"/>
    </row>
    <row r="3" spans="2:19" ht="18.75" x14ac:dyDescent="0.25">
      <c r="B3" s="4" t="str">
        <f>_xlfn.SWITCH('1-Agreement'!N10,"Co-Hosts","Host Group #1 Information","Hosting Group Information")</f>
        <v>Hosting Group Information</v>
      </c>
      <c r="F3" s="19" t="str">
        <f>IF(G3=I3,"Event Date:","Date Start:")</f>
        <v>Date Start:</v>
      </c>
      <c r="G3" s="20" t="str">
        <f>'1-Agreement'!F71</f>
        <v>{Enter Event Date on Agreement tab.}</v>
      </c>
      <c r="H3" s="19"/>
      <c r="I3" s="20"/>
      <c r="N3" s="84" t="s">
        <v>248</v>
      </c>
    </row>
    <row r="4" spans="2:19" ht="16.149999999999999" customHeight="1" x14ac:dyDescent="0.25">
      <c r="B4" s="98"/>
      <c r="C4" s="98"/>
      <c r="D4" s="98"/>
      <c r="E4" s="98"/>
      <c r="F4" s="98"/>
      <c r="G4" s="98"/>
      <c r="H4" s="98"/>
      <c r="I4" s="98"/>
      <c r="J4" s="98"/>
      <c r="K4" s="98"/>
      <c r="L4" s="98"/>
      <c r="M4" s="98"/>
      <c r="N4" s="98"/>
    </row>
    <row r="5" spans="2:19" s="89" customFormat="1" ht="16.149999999999999" customHeight="1" thickBot="1" x14ac:dyDescent="0.3">
      <c r="B5" s="98"/>
      <c r="C5" s="104" t="str">
        <f>'1-Agreement'!F73</f>
        <v>{Enter Group #1 Name on Agreement tab.}</v>
      </c>
      <c r="E5" s="105"/>
      <c r="F5" s="106"/>
      <c r="G5" s="106"/>
      <c r="H5" s="106"/>
      <c r="I5" s="106"/>
      <c r="J5" s="106"/>
      <c r="K5" s="105"/>
      <c r="L5" s="107"/>
      <c r="M5" s="107"/>
      <c r="N5" s="98"/>
      <c r="O5" s="186"/>
      <c r="P5" s="197"/>
      <c r="Q5" s="197"/>
      <c r="R5" s="197"/>
      <c r="S5" s="197"/>
    </row>
    <row r="6" spans="2:19" ht="16.149999999999999" customHeight="1" x14ac:dyDescent="0.25">
      <c r="B6" s="98"/>
      <c r="C6" s="126" t="s">
        <v>101</v>
      </c>
      <c r="D6" s="127"/>
      <c r="E6" s="128" t="s">
        <v>8</v>
      </c>
      <c r="F6" s="357"/>
      <c r="G6" s="357"/>
      <c r="H6" s="357"/>
      <c r="I6" s="357"/>
      <c r="J6" s="357"/>
      <c r="K6" s="129" t="s">
        <v>11</v>
      </c>
      <c r="L6" s="354"/>
      <c r="M6" s="355"/>
      <c r="N6" s="44"/>
      <c r="O6" s="87">
        <f>F6</f>
        <v>0</v>
      </c>
      <c r="Q6" s="195">
        <f>F6</f>
        <v>0</v>
      </c>
    </row>
    <row r="7" spans="2:19" ht="16.149999999999999" customHeight="1" x14ac:dyDescent="0.25">
      <c r="B7" s="98"/>
      <c r="C7" s="362" t="str">
        <f>IF('1-Agreement'!N10="Household/Guild","The person responsible for Household/Guild money.","")</f>
        <v/>
      </c>
      <c r="E7" s="42" t="s">
        <v>9</v>
      </c>
      <c r="F7" s="340"/>
      <c r="G7" s="361"/>
      <c r="H7" s="361"/>
      <c r="I7" s="361"/>
      <c r="J7" s="361"/>
      <c r="K7" s="3" t="s">
        <v>40</v>
      </c>
      <c r="L7" s="341"/>
      <c r="M7" s="342"/>
      <c r="N7" s="44"/>
      <c r="O7" s="87">
        <f>F7</f>
        <v>0</v>
      </c>
      <c r="Q7" s="195">
        <f>F7</f>
        <v>0</v>
      </c>
    </row>
    <row r="8" spans="2:19" ht="16.149999999999999" customHeight="1" x14ac:dyDescent="0.25">
      <c r="B8" s="98"/>
      <c r="C8" s="362"/>
      <c r="E8" s="42" t="s">
        <v>80</v>
      </c>
      <c r="F8" s="330"/>
      <c r="G8" s="331"/>
      <c r="H8" s="331"/>
      <c r="I8" s="331"/>
      <c r="J8" s="340"/>
      <c r="K8" s="3" t="s">
        <v>10</v>
      </c>
      <c r="L8" s="341"/>
      <c r="M8" s="342"/>
      <c r="N8" s="44"/>
    </row>
    <row r="9" spans="2:19" ht="16.149999999999999" customHeight="1" thickBot="1" x14ac:dyDescent="0.3">
      <c r="B9" s="98"/>
      <c r="C9" s="363"/>
      <c r="D9" s="132"/>
      <c r="E9" s="133" t="s">
        <v>311</v>
      </c>
      <c r="F9" s="336"/>
      <c r="G9" s="337"/>
      <c r="H9" s="337"/>
      <c r="I9" s="337"/>
      <c r="J9" s="337"/>
      <c r="K9" s="337"/>
      <c r="L9" s="337"/>
      <c r="M9" s="338"/>
      <c r="N9" s="44"/>
    </row>
    <row r="10" spans="2:19" ht="16.149999999999999" customHeight="1" x14ac:dyDescent="0.25">
      <c r="B10" s="98"/>
      <c r="C10" s="126" t="s">
        <v>102</v>
      </c>
      <c r="D10" s="127"/>
      <c r="E10" s="128" t="s">
        <v>8</v>
      </c>
      <c r="F10" s="357"/>
      <c r="G10" s="357"/>
      <c r="H10" s="357"/>
      <c r="I10" s="357"/>
      <c r="J10" s="357"/>
      <c r="K10" s="129" t="s">
        <v>11</v>
      </c>
      <c r="L10" s="354"/>
      <c r="M10" s="355"/>
      <c r="N10" s="44"/>
      <c r="O10" s="87">
        <f>F10</f>
        <v>0</v>
      </c>
      <c r="Q10" s="195">
        <f>F10</f>
        <v>0</v>
      </c>
    </row>
    <row r="11" spans="2:19" ht="16.149999999999999" customHeight="1" x14ac:dyDescent="0.25">
      <c r="B11" s="98"/>
      <c r="C11" s="362" t="str">
        <f>IF('1-Agreement'!N10="Household/Guild","Primary contact for the Household/Guild.","")</f>
        <v/>
      </c>
      <c r="E11" s="42" t="s">
        <v>9</v>
      </c>
      <c r="F11" s="361"/>
      <c r="G11" s="361"/>
      <c r="H11" s="361"/>
      <c r="I11" s="361"/>
      <c r="J11" s="361"/>
      <c r="K11" s="3" t="s">
        <v>40</v>
      </c>
      <c r="L11" s="341"/>
      <c r="M11" s="342"/>
      <c r="N11" s="44"/>
      <c r="O11" s="87">
        <f>F11</f>
        <v>0</v>
      </c>
      <c r="Q11" s="195">
        <f>F11</f>
        <v>0</v>
      </c>
    </row>
    <row r="12" spans="2:19" ht="16.149999999999999" customHeight="1" x14ac:dyDescent="0.25">
      <c r="B12" s="44"/>
      <c r="C12" s="362"/>
      <c r="E12" s="42" t="s">
        <v>80</v>
      </c>
      <c r="F12" s="339"/>
      <c r="G12" s="331"/>
      <c r="H12" s="331"/>
      <c r="I12" s="331"/>
      <c r="J12" s="340"/>
      <c r="K12" s="3" t="s">
        <v>10</v>
      </c>
      <c r="L12" s="341"/>
      <c r="M12" s="342"/>
      <c r="N12" s="44"/>
    </row>
    <row r="13" spans="2:19" ht="16.149999999999999" customHeight="1" thickBot="1" x14ac:dyDescent="0.3">
      <c r="B13" s="98"/>
      <c r="C13" s="363"/>
      <c r="D13" s="132"/>
      <c r="E13" s="133" t="s">
        <v>311</v>
      </c>
      <c r="F13" s="336"/>
      <c r="G13" s="337"/>
      <c r="H13" s="337"/>
      <c r="I13" s="337"/>
      <c r="J13" s="337"/>
      <c r="K13" s="337"/>
      <c r="L13" s="337"/>
      <c r="M13" s="338"/>
      <c r="N13" s="44"/>
    </row>
    <row r="14" spans="2:19" ht="16.149999999999999" customHeight="1" x14ac:dyDescent="0.25">
      <c r="B14" s="98"/>
      <c r="C14" s="177" t="str">
        <f>IF('1-Agreement'!N10="Household/Guild"," If the primary contact is also the person responsible for money, say ''Same As Above'' in the Seneschal name field.","")</f>
        <v/>
      </c>
      <c r="D14" s="98"/>
      <c r="E14" s="98"/>
      <c r="F14" s="98"/>
      <c r="G14" s="98"/>
      <c r="H14" s="98"/>
      <c r="I14" s="98"/>
      <c r="J14" s="98"/>
      <c r="K14" s="98"/>
      <c r="L14" s="98"/>
      <c r="M14" s="98"/>
      <c r="N14" s="98"/>
    </row>
    <row r="15" spans="2:19" ht="16.149999999999999" customHeight="1" x14ac:dyDescent="0.25">
      <c r="B15" s="4" t="str">
        <f>_xlfn.SWITCH('1-Agreement'!N10,"Co-Hosts","Host Group #2 Information","Sponsor","Sponsoring Group Information","")</f>
        <v/>
      </c>
      <c r="H15" s="356"/>
      <c r="I15" s="356"/>
      <c r="J15" s="356"/>
      <c r="K15" s="356"/>
      <c r="L15" s="356"/>
      <c r="O15" s="87" t="str">
        <f>'1-Agreement'!N10</f>
        <v>Single Group</v>
      </c>
      <c r="Q15" s="195" t="b">
        <f>'1-Agreement'!F79</f>
        <v>0</v>
      </c>
      <c r="R15" s="195" t="str">
        <f>'1-Agreement'!F74</f>
        <v>{Enter Group #2 Name on Agreement tab.}</v>
      </c>
    </row>
    <row r="16" spans="2:19" ht="16.149999999999999" customHeight="1" x14ac:dyDescent="0.25">
      <c r="B16" s="98"/>
      <c r="C16" s="98"/>
      <c r="D16" s="98"/>
      <c r="E16" s="98"/>
      <c r="F16" s="98"/>
      <c r="G16" s="98"/>
      <c r="H16" s="98"/>
      <c r="I16" s="98"/>
      <c r="J16" s="98"/>
      <c r="K16" s="98"/>
      <c r="L16" s="98"/>
      <c r="M16" s="98"/>
      <c r="N16" s="98"/>
    </row>
    <row r="17" spans="2:19" s="89" customFormat="1" ht="16.149999999999999" customHeight="1" thickBot="1" x14ac:dyDescent="0.3">
      <c r="B17" s="98"/>
      <c r="C17" s="104" t="str">
        <f>IF(Q15,R15,"No Second Group")</f>
        <v>No Second Group</v>
      </c>
      <c r="E17" s="104"/>
      <c r="F17" s="104"/>
      <c r="G17" s="104"/>
      <c r="H17" s="104"/>
      <c r="I17" s="104"/>
      <c r="J17" s="104"/>
      <c r="K17" s="104"/>
      <c r="L17" s="104"/>
      <c r="M17" s="104"/>
      <c r="N17" s="98"/>
      <c r="O17" s="186"/>
      <c r="P17" s="197"/>
      <c r="Q17" s="197"/>
      <c r="R17" s="197"/>
      <c r="S17" s="197"/>
    </row>
    <row r="18" spans="2:19" ht="16.149999999999999" customHeight="1" x14ac:dyDescent="0.25">
      <c r="B18" s="44"/>
      <c r="C18" s="126" t="s">
        <v>101</v>
      </c>
      <c r="D18" s="127"/>
      <c r="E18" s="128" t="s">
        <v>8</v>
      </c>
      <c r="F18" s="358"/>
      <c r="G18" s="359"/>
      <c r="H18" s="359"/>
      <c r="I18" s="359"/>
      <c r="J18" s="360"/>
      <c r="K18" s="129" t="s">
        <v>11</v>
      </c>
      <c r="L18" s="354"/>
      <c r="M18" s="355"/>
      <c r="N18" s="44"/>
      <c r="O18" s="87">
        <f>F18</f>
        <v>0</v>
      </c>
      <c r="Q18" s="195">
        <f>F18</f>
        <v>0</v>
      </c>
    </row>
    <row r="19" spans="2:19" ht="16.149999999999999" customHeight="1" x14ac:dyDescent="0.25">
      <c r="B19" s="44"/>
      <c r="C19" s="137"/>
      <c r="E19" s="42" t="s">
        <v>9</v>
      </c>
      <c r="F19" s="330"/>
      <c r="G19" s="331"/>
      <c r="H19" s="331"/>
      <c r="I19" s="331"/>
      <c r="J19" s="340"/>
      <c r="K19" s="3" t="s">
        <v>40</v>
      </c>
      <c r="L19" s="341"/>
      <c r="M19" s="342"/>
      <c r="N19" s="44"/>
      <c r="O19" s="87">
        <f>F19</f>
        <v>0</v>
      </c>
      <c r="Q19" s="195">
        <f>F19</f>
        <v>0</v>
      </c>
    </row>
    <row r="20" spans="2:19" ht="16.149999999999999" customHeight="1" x14ac:dyDescent="0.25">
      <c r="B20" s="44"/>
      <c r="C20" s="137"/>
      <c r="E20" s="42" t="s">
        <v>80</v>
      </c>
      <c r="F20" s="284"/>
      <c r="G20" s="284"/>
      <c r="H20" s="284"/>
      <c r="I20" s="284"/>
      <c r="J20" s="285"/>
      <c r="K20" s="3"/>
      <c r="L20" s="287"/>
      <c r="M20" s="288"/>
      <c r="N20" s="44"/>
    </row>
    <row r="21" spans="2:19" ht="16.149999999999999" customHeight="1" thickBot="1" x14ac:dyDescent="0.3">
      <c r="B21" s="44"/>
      <c r="C21" s="138"/>
      <c r="D21" s="132"/>
      <c r="E21" s="133" t="s">
        <v>311</v>
      </c>
      <c r="F21" s="333"/>
      <c r="G21" s="334"/>
      <c r="H21" s="334"/>
      <c r="I21" s="334"/>
      <c r="J21" s="334"/>
      <c r="K21" s="334"/>
      <c r="L21" s="334"/>
      <c r="M21" s="335"/>
      <c r="N21" s="44"/>
    </row>
    <row r="22" spans="2:19" ht="16.149999999999999" customHeight="1" x14ac:dyDescent="0.25">
      <c r="B22" s="44"/>
      <c r="C22" s="126" t="s">
        <v>102</v>
      </c>
      <c r="D22" s="127"/>
      <c r="E22" s="128" t="s">
        <v>8</v>
      </c>
      <c r="F22" s="358"/>
      <c r="G22" s="359"/>
      <c r="H22" s="359"/>
      <c r="I22" s="359"/>
      <c r="J22" s="360"/>
      <c r="K22" s="129" t="s">
        <v>11</v>
      </c>
      <c r="L22" s="354"/>
      <c r="M22" s="355"/>
      <c r="N22" s="44"/>
      <c r="O22" s="87">
        <f>F22</f>
        <v>0</v>
      </c>
      <c r="Q22" s="195">
        <f>F22</f>
        <v>0</v>
      </c>
    </row>
    <row r="23" spans="2:19" ht="16.149999999999999" customHeight="1" x14ac:dyDescent="0.25">
      <c r="B23" s="44"/>
      <c r="C23" s="136"/>
      <c r="E23" s="42" t="s">
        <v>9</v>
      </c>
      <c r="F23" s="330"/>
      <c r="G23" s="331"/>
      <c r="H23" s="331"/>
      <c r="I23" s="331"/>
      <c r="J23" s="340"/>
      <c r="K23" s="3" t="s">
        <v>40</v>
      </c>
      <c r="L23" s="341"/>
      <c r="M23" s="342"/>
      <c r="N23" s="44"/>
      <c r="O23" s="87">
        <f>F23</f>
        <v>0</v>
      </c>
      <c r="Q23" s="195">
        <f>F23</f>
        <v>0</v>
      </c>
    </row>
    <row r="24" spans="2:19" ht="16.149999999999999" customHeight="1" x14ac:dyDescent="0.25">
      <c r="B24" s="44"/>
      <c r="C24" s="136"/>
      <c r="E24" s="42" t="s">
        <v>80</v>
      </c>
      <c r="F24" s="284"/>
      <c r="G24" s="284"/>
      <c r="H24" s="284"/>
      <c r="I24" s="284"/>
      <c r="J24" s="285"/>
      <c r="K24" s="3"/>
      <c r="L24" s="287"/>
      <c r="M24" s="288"/>
      <c r="N24" s="44"/>
    </row>
    <row r="25" spans="2:19" ht="16.149999999999999" customHeight="1" thickBot="1" x14ac:dyDescent="0.3">
      <c r="B25" s="44"/>
      <c r="C25" s="138"/>
      <c r="D25" s="132"/>
      <c r="E25" s="133" t="s">
        <v>311</v>
      </c>
      <c r="F25" s="333"/>
      <c r="G25" s="334"/>
      <c r="H25" s="334"/>
      <c r="I25" s="334"/>
      <c r="J25" s="334"/>
      <c r="K25" s="334"/>
      <c r="L25" s="334"/>
      <c r="M25" s="335"/>
      <c r="N25" s="44"/>
    </row>
    <row r="26" spans="2:19" ht="16.149999999999999" customHeight="1" x14ac:dyDescent="0.25">
      <c r="B26" s="44"/>
      <c r="C26" s="44"/>
      <c r="D26" s="44"/>
      <c r="E26" s="44"/>
      <c r="F26" s="44"/>
      <c r="G26" s="44"/>
      <c r="H26" s="44"/>
      <c r="I26" s="44"/>
      <c r="J26" s="44"/>
      <c r="K26" s="44"/>
      <c r="L26" s="98"/>
      <c r="M26" s="98"/>
      <c r="N26" s="98"/>
    </row>
    <row r="27" spans="2:19" ht="16.149999999999999" customHeight="1" x14ac:dyDescent="0.25">
      <c r="B27" s="4" t="s">
        <v>103</v>
      </c>
      <c r="H27" s="356"/>
      <c r="I27" s="356"/>
      <c r="J27" s="356"/>
      <c r="K27" s="356"/>
      <c r="L27" s="356"/>
    </row>
    <row r="28" spans="2:19" ht="16.149999999999999" customHeight="1" x14ac:dyDescent="0.25">
      <c r="B28" s="1" t="s">
        <v>104</v>
      </c>
      <c r="H28" s="3" t="s">
        <v>120</v>
      </c>
      <c r="I28" s="50" t="s">
        <v>44</v>
      </c>
      <c r="J28" s="90"/>
      <c r="K28" s="90"/>
      <c r="L28" s="114"/>
    </row>
    <row r="29" spans="2:19" ht="16.149999999999999" customHeight="1" thickBot="1" x14ac:dyDescent="0.3">
      <c r="B29" s="44"/>
      <c r="C29" s="99" t="s">
        <v>321</v>
      </c>
      <c r="D29" s="44"/>
      <c r="E29" s="45"/>
      <c r="F29" s="97"/>
      <c r="G29" s="97"/>
      <c r="H29" s="97"/>
      <c r="I29" s="97"/>
      <c r="J29" s="97"/>
      <c r="K29" s="45"/>
      <c r="L29" s="98"/>
      <c r="M29" s="44"/>
      <c r="N29" s="44"/>
    </row>
    <row r="30" spans="2:19" ht="16.149999999999999" customHeight="1" x14ac:dyDescent="0.25">
      <c r="B30" s="44"/>
      <c r="C30" s="126" t="s">
        <v>132</v>
      </c>
      <c r="D30" s="127"/>
      <c r="E30" s="128" t="s">
        <v>8</v>
      </c>
      <c r="F30" s="357"/>
      <c r="G30" s="357"/>
      <c r="H30" s="357"/>
      <c r="I30" s="357"/>
      <c r="J30" s="357"/>
      <c r="K30" s="129" t="s">
        <v>11</v>
      </c>
      <c r="L30" s="354"/>
      <c r="M30" s="355"/>
      <c r="N30" s="44"/>
      <c r="O30" s="87">
        <f>F30</f>
        <v>0</v>
      </c>
      <c r="Q30" s="195">
        <f>F30</f>
        <v>0</v>
      </c>
    </row>
    <row r="31" spans="2:19" ht="16.149999999999999" customHeight="1" x14ac:dyDescent="0.25">
      <c r="B31" s="44"/>
      <c r="C31" s="130"/>
      <c r="E31" s="42" t="s">
        <v>9</v>
      </c>
      <c r="F31" s="361"/>
      <c r="G31" s="361"/>
      <c r="H31" s="361"/>
      <c r="I31" s="361"/>
      <c r="J31" s="361"/>
      <c r="K31" s="3" t="s">
        <v>40</v>
      </c>
      <c r="L31" s="341"/>
      <c r="M31" s="342"/>
      <c r="N31" s="44"/>
      <c r="O31" s="87">
        <f>F31</f>
        <v>0</v>
      </c>
      <c r="Q31" s="195">
        <f>F31</f>
        <v>0</v>
      </c>
    </row>
    <row r="32" spans="2:19" ht="16.149999999999999" customHeight="1" x14ac:dyDescent="0.25">
      <c r="B32" s="44"/>
      <c r="C32" s="130"/>
      <c r="E32" s="42" t="s">
        <v>131</v>
      </c>
      <c r="F32" s="339"/>
      <c r="G32" s="331"/>
      <c r="H32" s="331"/>
      <c r="I32" s="331"/>
      <c r="J32" s="340"/>
      <c r="K32" s="3" t="s">
        <v>10</v>
      </c>
      <c r="L32" s="346"/>
      <c r="M32" s="347"/>
      <c r="N32" s="44"/>
    </row>
    <row r="33" spans="2:17" ht="16.149999999999999" customHeight="1" x14ac:dyDescent="0.25">
      <c r="B33" s="44"/>
      <c r="C33" s="130"/>
      <c r="E33" s="42" t="s">
        <v>311</v>
      </c>
      <c r="F33" s="330"/>
      <c r="G33" s="331"/>
      <c r="H33" s="331"/>
      <c r="I33" s="331"/>
      <c r="J33" s="331"/>
      <c r="K33" s="331"/>
      <c r="L33" s="331"/>
      <c r="M33" s="332"/>
      <c r="N33" s="44"/>
    </row>
    <row r="34" spans="2:17" ht="16.149999999999999" customHeight="1" x14ac:dyDescent="0.25">
      <c r="B34" s="44"/>
      <c r="C34" s="130"/>
      <c r="E34" s="42" t="s">
        <v>310</v>
      </c>
      <c r="F34" s="348"/>
      <c r="G34" s="349"/>
      <c r="H34" s="349"/>
      <c r="I34" s="349"/>
      <c r="J34" s="349"/>
      <c r="K34" s="349"/>
      <c r="L34" s="349"/>
      <c r="M34" s="350"/>
      <c r="N34" s="44"/>
    </row>
    <row r="35" spans="2:17" ht="16.149999999999999" customHeight="1" thickBot="1" x14ac:dyDescent="0.3">
      <c r="B35" s="44"/>
      <c r="C35" s="131"/>
      <c r="D35" s="132"/>
      <c r="E35" s="133"/>
      <c r="F35" s="351"/>
      <c r="G35" s="352"/>
      <c r="H35" s="352"/>
      <c r="I35" s="352"/>
      <c r="J35" s="352"/>
      <c r="K35" s="352"/>
      <c r="L35" s="352"/>
      <c r="M35" s="353"/>
      <c r="N35" s="44"/>
    </row>
    <row r="36" spans="2:17" ht="16.149999999999999" customHeight="1" x14ac:dyDescent="0.25">
      <c r="B36" s="44"/>
      <c r="C36" s="126" t="str">
        <f>IF(I28="No","Only One Event Steward","Event Steward*")</f>
        <v>Only One Event Steward</v>
      </c>
      <c r="D36" s="127"/>
      <c r="E36" s="128" t="s">
        <v>8</v>
      </c>
      <c r="F36" s="357"/>
      <c r="G36" s="357"/>
      <c r="H36" s="357"/>
      <c r="I36" s="357"/>
      <c r="J36" s="357"/>
      <c r="K36" s="129" t="s">
        <v>11</v>
      </c>
      <c r="L36" s="354"/>
      <c r="M36" s="355"/>
      <c r="N36" s="44"/>
      <c r="O36" s="87">
        <f>F36</f>
        <v>0</v>
      </c>
      <c r="Q36" s="195">
        <f>F36</f>
        <v>0</v>
      </c>
    </row>
    <row r="37" spans="2:17" ht="16.149999999999999" customHeight="1" x14ac:dyDescent="0.25">
      <c r="B37" s="44"/>
      <c r="C37" s="130"/>
      <c r="E37" s="42" t="s">
        <v>9</v>
      </c>
      <c r="F37" s="361"/>
      <c r="G37" s="361"/>
      <c r="H37" s="361"/>
      <c r="I37" s="361"/>
      <c r="J37" s="361"/>
      <c r="K37" s="3" t="s">
        <v>40</v>
      </c>
      <c r="L37" s="341"/>
      <c r="M37" s="342"/>
      <c r="N37" s="44"/>
      <c r="O37" s="87">
        <f>F37</f>
        <v>0</v>
      </c>
      <c r="Q37" s="195">
        <f>F37</f>
        <v>0</v>
      </c>
    </row>
    <row r="38" spans="2:17" ht="16.149999999999999" customHeight="1" x14ac:dyDescent="0.25">
      <c r="B38" s="44"/>
      <c r="C38" s="130"/>
      <c r="E38" s="42" t="s">
        <v>131</v>
      </c>
      <c r="F38" s="343"/>
      <c r="G38" s="344"/>
      <c r="H38" s="344"/>
      <c r="I38" s="344"/>
      <c r="J38" s="345"/>
      <c r="K38" s="286" t="s">
        <v>10</v>
      </c>
      <c r="L38" s="364"/>
      <c r="M38" s="365"/>
      <c r="N38" s="44"/>
      <c r="O38" s="87">
        <f>F38</f>
        <v>0</v>
      </c>
      <c r="Q38" s="195">
        <f>F38</f>
        <v>0</v>
      </c>
    </row>
    <row r="39" spans="2:17" ht="16.149999999999999" customHeight="1" x14ac:dyDescent="0.25">
      <c r="B39" s="44"/>
      <c r="C39" s="130"/>
      <c r="E39" s="42" t="s">
        <v>311</v>
      </c>
      <c r="F39" s="330"/>
      <c r="G39" s="331"/>
      <c r="H39" s="331"/>
      <c r="I39" s="331"/>
      <c r="J39" s="331"/>
      <c r="K39" s="331"/>
      <c r="L39" s="331"/>
      <c r="M39" s="332"/>
      <c r="N39" s="44"/>
      <c r="O39" s="87">
        <f>F39</f>
        <v>0</v>
      </c>
      <c r="Q39" s="195">
        <f>F39</f>
        <v>0</v>
      </c>
    </row>
    <row r="40" spans="2:17" ht="16.149999999999999" customHeight="1" x14ac:dyDescent="0.25">
      <c r="B40" s="44"/>
      <c r="C40" s="130"/>
      <c r="E40" s="42" t="s">
        <v>310</v>
      </c>
      <c r="F40" s="348"/>
      <c r="G40" s="349"/>
      <c r="H40" s="349"/>
      <c r="I40" s="349"/>
      <c r="J40" s="349"/>
      <c r="K40" s="349"/>
      <c r="L40" s="349"/>
      <c r="M40" s="350"/>
      <c r="N40" s="44"/>
    </row>
    <row r="41" spans="2:17" ht="16.149999999999999" customHeight="1" thickBot="1" x14ac:dyDescent="0.3">
      <c r="B41" s="44"/>
      <c r="C41" s="131"/>
      <c r="D41" s="132"/>
      <c r="E41" s="133"/>
      <c r="F41" s="351"/>
      <c r="G41" s="352"/>
      <c r="H41" s="352"/>
      <c r="I41" s="352"/>
      <c r="J41" s="352"/>
      <c r="K41" s="352"/>
      <c r="L41" s="352"/>
      <c r="M41" s="353"/>
      <c r="N41" s="44"/>
    </row>
    <row r="42" spans="2:17" ht="16.149999999999999" customHeight="1" x14ac:dyDescent="0.25">
      <c r="B42" s="44"/>
      <c r="C42" s="126" t="s">
        <v>133</v>
      </c>
      <c r="D42" s="127"/>
      <c r="E42" s="128" t="s">
        <v>8</v>
      </c>
      <c r="F42" s="357"/>
      <c r="G42" s="357"/>
      <c r="H42" s="357"/>
      <c r="I42" s="357"/>
      <c r="J42" s="357"/>
      <c r="K42" s="129" t="s">
        <v>11</v>
      </c>
      <c r="L42" s="354"/>
      <c r="M42" s="355"/>
      <c r="N42" s="44"/>
    </row>
    <row r="43" spans="2:17" ht="16.149999999999999" customHeight="1" x14ac:dyDescent="0.25">
      <c r="B43" s="44"/>
      <c r="C43" s="130"/>
      <c r="E43" s="42" t="s">
        <v>9</v>
      </c>
      <c r="F43" s="330"/>
      <c r="G43" s="331"/>
      <c r="H43" s="331"/>
      <c r="I43" s="331"/>
      <c r="J43" s="340"/>
      <c r="K43" s="3" t="s">
        <v>40</v>
      </c>
      <c r="L43" s="341"/>
      <c r="M43" s="342"/>
      <c r="N43" s="44"/>
    </row>
    <row r="44" spans="2:17" ht="16.149999999999999" customHeight="1" x14ac:dyDescent="0.25">
      <c r="B44" s="44"/>
      <c r="C44" s="130"/>
      <c r="E44" s="42" t="s">
        <v>131</v>
      </c>
      <c r="F44" s="330"/>
      <c r="G44" s="331"/>
      <c r="H44" s="331"/>
      <c r="I44" s="331"/>
      <c r="J44" s="340"/>
      <c r="K44" s="3" t="s">
        <v>10</v>
      </c>
      <c r="L44" s="346"/>
      <c r="M44" s="347"/>
      <c r="N44" s="44"/>
    </row>
    <row r="45" spans="2:17" ht="16.149999999999999" customHeight="1" x14ac:dyDescent="0.25">
      <c r="B45" s="44"/>
      <c r="C45" s="130"/>
      <c r="E45" s="42" t="s">
        <v>311</v>
      </c>
      <c r="F45" s="330"/>
      <c r="G45" s="331"/>
      <c r="H45" s="331"/>
      <c r="I45" s="331"/>
      <c r="J45" s="331"/>
      <c r="K45" s="331"/>
      <c r="L45" s="331"/>
      <c r="M45" s="332"/>
      <c r="N45" s="44"/>
    </row>
    <row r="46" spans="2:17" ht="16.149999999999999" customHeight="1" x14ac:dyDescent="0.25">
      <c r="B46" s="44"/>
      <c r="C46" s="130"/>
      <c r="E46" s="42" t="s">
        <v>310</v>
      </c>
      <c r="F46" s="348"/>
      <c r="G46" s="349"/>
      <c r="H46" s="349"/>
      <c r="I46" s="349"/>
      <c r="J46" s="349"/>
      <c r="K46" s="349"/>
      <c r="L46" s="349"/>
      <c r="M46" s="350"/>
      <c r="N46" s="44"/>
    </row>
    <row r="47" spans="2:17" ht="16.149999999999999" customHeight="1" thickBot="1" x14ac:dyDescent="0.3">
      <c r="B47" s="44"/>
      <c r="C47" s="131"/>
      <c r="D47" s="132"/>
      <c r="E47" s="133"/>
      <c r="F47" s="351"/>
      <c r="G47" s="352"/>
      <c r="H47" s="352"/>
      <c r="I47" s="352"/>
      <c r="J47" s="352"/>
      <c r="K47" s="352"/>
      <c r="L47" s="352"/>
      <c r="M47" s="353"/>
      <c r="N47" s="44"/>
    </row>
    <row r="48" spans="2:17" ht="16.149999999999999" customHeight="1" x14ac:dyDescent="0.25">
      <c r="B48" s="44"/>
      <c r="C48" s="126" t="s">
        <v>134</v>
      </c>
      <c r="D48" s="135"/>
      <c r="E48" s="128" t="s">
        <v>8</v>
      </c>
      <c r="F48" s="357"/>
      <c r="G48" s="357"/>
      <c r="H48" s="357"/>
      <c r="I48" s="357"/>
      <c r="J48" s="357"/>
      <c r="K48" s="129" t="s">
        <v>11</v>
      </c>
      <c r="L48" s="354"/>
      <c r="M48" s="355"/>
      <c r="N48" s="44"/>
    </row>
    <row r="49" spans="2:18" ht="16.149999999999999" customHeight="1" x14ac:dyDescent="0.25">
      <c r="B49" s="44"/>
      <c r="C49" s="136"/>
      <c r="D49" s="92"/>
      <c r="E49" s="42" t="s">
        <v>9</v>
      </c>
      <c r="F49" s="330"/>
      <c r="G49" s="331"/>
      <c r="H49" s="331"/>
      <c r="I49" s="331"/>
      <c r="J49" s="340"/>
      <c r="K49" s="3" t="s">
        <v>40</v>
      </c>
      <c r="L49" s="341"/>
      <c r="M49" s="342"/>
      <c r="N49" s="44"/>
    </row>
    <row r="50" spans="2:18" ht="16.149999999999999" customHeight="1" x14ac:dyDescent="0.25">
      <c r="B50" s="44"/>
      <c r="C50" s="130"/>
      <c r="E50" s="42" t="s">
        <v>131</v>
      </c>
      <c r="F50" s="339"/>
      <c r="G50" s="331"/>
      <c r="H50" s="331"/>
      <c r="I50" s="331"/>
      <c r="J50" s="340"/>
      <c r="K50" s="3" t="s">
        <v>10</v>
      </c>
      <c r="L50" s="346"/>
      <c r="M50" s="347"/>
      <c r="N50" s="44"/>
    </row>
    <row r="51" spans="2:18" ht="16.149999999999999" customHeight="1" x14ac:dyDescent="0.25">
      <c r="B51" s="44"/>
      <c r="C51" s="130"/>
      <c r="E51" s="42" t="s">
        <v>311</v>
      </c>
      <c r="F51" s="330"/>
      <c r="G51" s="331"/>
      <c r="H51" s="331"/>
      <c r="I51" s="331"/>
      <c r="J51" s="331"/>
      <c r="K51" s="331"/>
      <c r="L51" s="331"/>
      <c r="M51" s="332"/>
      <c r="N51" s="44"/>
    </row>
    <row r="52" spans="2:18" ht="16.149999999999999" customHeight="1" x14ac:dyDescent="0.25">
      <c r="B52" s="44"/>
      <c r="C52" s="130"/>
      <c r="E52" s="42" t="s">
        <v>310</v>
      </c>
      <c r="F52" s="348"/>
      <c r="G52" s="349"/>
      <c r="H52" s="349"/>
      <c r="I52" s="349"/>
      <c r="J52" s="349"/>
      <c r="K52" s="349"/>
      <c r="L52" s="349"/>
      <c r="M52" s="350"/>
      <c r="N52" s="44"/>
    </row>
    <row r="53" spans="2:18" ht="16.149999999999999" customHeight="1" thickBot="1" x14ac:dyDescent="0.3">
      <c r="B53" s="44"/>
      <c r="C53" s="131"/>
      <c r="D53" s="132"/>
      <c r="E53" s="133"/>
      <c r="F53" s="351"/>
      <c r="G53" s="352"/>
      <c r="H53" s="352"/>
      <c r="I53" s="352"/>
      <c r="J53" s="352"/>
      <c r="K53" s="352"/>
      <c r="L53" s="352"/>
      <c r="M53" s="353"/>
      <c r="N53" s="44"/>
    </row>
    <row r="54" spans="2:18" ht="16.149999999999999" customHeight="1" x14ac:dyDescent="0.25">
      <c r="B54" s="44"/>
      <c r="C54" s="126" t="s">
        <v>135</v>
      </c>
      <c r="D54" s="127"/>
      <c r="E54" s="128" t="s">
        <v>8</v>
      </c>
      <c r="F54" s="357"/>
      <c r="G54" s="357"/>
      <c r="H54" s="357"/>
      <c r="I54" s="357"/>
      <c r="J54" s="357"/>
      <c r="K54" s="129" t="s">
        <v>11</v>
      </c>
      <c r="L54" s="354"/>
      <c r="M54" s="355"/>
      <c r="N54" s="44"/>
    </row>
    <row r="55" spans="2:18" ht="16.149999999999999" customHeight="1" x14ac:dyDescent="0.25">
      <c r="B55" s="44"/>
      <c r="C55" s="136"/>
      <c r="E55" s="42" t="s">
        <v>9</v>
      </c>
      <c r="F55" s="330"/>
      <c r="G55" s="331"/>
      <c r="H55" s="331"/>
      <c r="I55" s="331"/>
      <c r="J55" s="340"/>
      <c r="K55" s="3" t="s">
        <v>40</v>
      </c>
      <c r="L55" s="341"/>
      <c r="M55" s="342"/>
      <c r="N55" s="44"/>
    </row>
    <row r="56" spans="2:18" ht="16.149999999999999" customHeight="1" x14ac:dyDescent="0.25">
      <c r="B56" s="44"/>
      <c r="C56" s="130"/>
      <c r="E56" s="42" t="s">
        <v>131</v>
      </c>
      <c r="F56" s="339"/>
      <c r="G56" s="331"/>
      <c r="H56" s="331"/>
      <c r="I56" s="331"/>
      <c r="J56" s="340"/>
      <c r="K56" s="3" t="s">
        <v>10</v>
      </c>
      <c r="L56" s="346"/>
      <c r="M56" s="347"/>
      <c r="N56" s="44"/>
    </row>
    <row r="57" spans="2:18" ht="16.149999999999999" customHeight="1" x14ac:dyDescent="0.25">
      <c r="B57" s="44"/>
      <c r="C57" s="130"/>
      <c r="E57" s="42" t="s">
        <v>311</v>
      </c>
      <c r="F57" s="330"/>
      <c r="G57" s="331"/>
      <c r="H57" s="331"/>
      <c r="I57" s="331"/>
      <c r="J57" s="331"/>
      <c r="K57" s="331"/>
      <c r="L57" s="331"/>
      <c r="M57" s="332"/>
      <c r="N57" s="44"/>
    </row>
    <row r="58" spans="2:18" ht="16.149999999999999" customHeight="1" x14ac:dyDescent="0.25">
      <c r="B58" s="44"/>
      <c r="C58" s="130"/>
      <c r="E58" s="42" t="s">
        <v>310</v>
      </c>
      <c r="F58" s="348"/>
      <c r="G58" s="349"/>
      <c r="H58" s="349"/>
      <c r="I58" s="349"/>
      <c r="J58" s="349"/>
      <c r="K58" s="349"/>
      <c r="L58" s="349"/>
      <c r="M58" s="350"/>
      <c r="N58" s="44"/>
    </row>
    <row r="59" spans="2:18" ht="16.149999999999999" customHeight="1" thickBot="1" x14ac:dyDescent="0.3">
      <c r="B59" s="44"/>
      <c r="C59" s="131"/>
      <c r="D59" s="132"/>
      <c r="E59" s="133"/>
      <c r="F59" s="351"/>
      <c r="G59" s="352"/>
      <c r="H59" s="352"/>
      <c r="I59" s="352"/>
      <c r="J59" s="352"/>
      <c r="K59" s="352"/>
      <c r="L59" s="352"/>
      <c r="M59" s="353"/>
      <c r="N59" s="44"/>
    </row>
    <row r="60" spans="2:18" ht="16.149999999999999" customHeight="1" x14ac:dyDescent="0.25">
      <c r="B60" s="44"/>
      <c r="C60" s="126" t="str">
        <f>IF(R60,"Earl Marshal*","Heavy Armoured Combat Marshal")</f>
        <v>Heavy Armoured Combat Marshal</v>
      </c>
      <c r="D60" s="127"/>
      <c r="E60" s="128" t="s">
        <v>8</v>
      </c>
      <c r="F60" s="358"/>
      <c r="G60" s="359"/>
      <c r="H60" s="359"/>
      <c r="I60" s="359"/>
      <c r="J60" s="360"/>
      <c r="K60" s="139" t="s">
        <v>40</v>
      </c>
      <c r="L60" s="368"/>
      <c r="M60" s="369"/>
      <c r="N60" s="44"/>
      <c r="Q60" s="195">
        <f>F60</f>
        <v>0</v>
      </c>
      <c r="R60" s="195" t="b">
        <f>'1-Agreement'!F80</f>
        <v>0</v>
      </c>
    </row>
    <row r="61" spans="2:18" ht="16.149999999999999" customHeight="1" thickBot="1" x14ac:dyDescent="0.3">
      <c r="B61" s="44"/>
      <c r="C61" s="138"/>
      <c r="D61" s="132"/>
      <c r="E61" s="133" t="s">
        <v>9</v>
      </c>
      <c r="F61" s="336"/>
      <c r="G61" s="337"/>
      <c r="H61" s="337"/>
      <c r="I61" s="337"/>
      <c r="J61" s="370"/>
      <c r="K61" s="134" t="s">
        <v>10</v>
      </c>
      <c r="L61" s="366"/>
      <c r="M61" s="367"/>
      <c r="N61" s="44"/>
      <c r="Q61" s="195">
        <f>F61</f>
        <v>0</v>
      </c>
    </row>
    <row r="62" spans="2:18" ht="16.149999999999999" customHeight="1" x14ac:dyDescent="0.25">
      <c r="B62" s="44"/>
      <c r="C62" s="126" t="s">
        <v>306</v>
      </c>
      <c r="D62" s="127"/>
      <c r="E62" s="128" t="s">
        <v>8</v>
      </c>
      <c r="F62" s="358"/>
      <c r="G62" s="359"/>
      <c r="H62" s="359"/>
      <c r="I62" s="359"/>
      <c r="J62" s="360"/>
      <c r="K62" s="139" t="s">
        <v>40</v>
      </c>
      <c r="L62" s="341"/>
      <c r="M62" s="342"/>
      <c r="N62" s="44"/>
      <c r="Q62" s="195">
        <f t="shared" ref="Q62:Q69" si="0">F62</f>
        <v>0</v>
      </c>
    </row>
    <row r="63" spans="2:18" ht="16.149999999999999" customHeight="1" thickBot="1" x14ac:dyDescent="0.3">
      <c r="B63" s="44"/>
      <c r="C63" s="138"/>
      <c r="D63" s="132"/>
      <c r="E63" s="133" t="s">
        <v>9</v>
      </c>
      <c r="F63" s="336"/>
      <c r="G63" s="337"/>
      <c r="H63" s="337"/>
      <c r="I63" s="337"/>
      <c r="J63" s="370"/>
      <c r="K63" s="134" t="s">
        <v>10</v>
      </c>
      <c r="L63" s="366"/>
      <c r="M63" s="367"/>
      <c r="N63" s="44"/>
      <c r="Q63" s="195">
        <f t="shared" si="0"/>
        <v>0</v>
      </c>
    </row>
    <row r="64" spans="2:18" ht="16.149999999999999" customHeight="1" x14ac:dyDescent="0.25">
      <c r="B64" s="44"/>
      <c r="C64" s="126" t="s">
        <v>14</v>
      </c>
      <c r="D64" s="127"/>
      <c r="E64" s="128" t="s">
        <v>8</v>
      </c>
      <c r="F64" s="358"/>
      <c r="G64" s="359"/>
      <c r="H64" s="359"/>
      <c r="I64" s="359"/>
      <c r="J64" s="360"/>
      <c r="K64" s="139" t="s">
        <v>40</v>
      </c>
      <c r="L64" s="341"/>
      <c r="M64" s="342"/>
      <c r="N64" s="44"/>
      <c r="Q64" s="195">
        <f t="shared" si="0"/>
        <v>0</v>
      </c>
    </row>
    <row r="65" spans="2:17" ht="16.149999999999999" customHeight="1" thickBot="1" x14ac:dyDescent="0.3">
      <c r="B65" s="44"/>
      <c r="C65" s="138"/>
      <c r="D65" s="132"/>
      <c r="E65" s="133" t="s">
        <v>9</v>
      </c>
      <c r="F65" s="336"/>
      <c r="G65" s="337"/>
      <c r="H65" s="337"/>
      <c r="I65" s="337"/>
      <c r="J65" s="370"/>
      <c r="K65" s="134" t="s">
        <v>10</v>
      </c>
      <c r="L65" s="366"/>
      <c r="M65" s="367"/>
      <c r="N65" s="44"/>
      <c r="Q65" s="195">
        <f t="shared" si="0"/>
        <v>0</v>
      </c>
    </row>
    <row r="66" spans="2:17" ht="16.149999999999999" customHeight="1" x14ac:dyDescent="0.25">
      <c r="B66" s="44"/>
      <c r="C66" s="126" t="s">
        <v>17</v>
      </c>
      <c r="D66" s="127"/>
      <c r="E66" s="128" t="s">
        <v>8</v>
      </c>
      <c r="F66" s="358"/>
      <c r="G66" s="359"/>
      <c r="H66" s="359"/>
      <c r="I66" s="359"/>
      <c r="J66" s="360"/>
      <c r="K66" s="139" t="s">
        <v>40</v>
      </c>
      <c r="L66" s="341"/>
      <c r="M66" s="342"/>
      <c r="N66" s="44"/>
      <c r="Q66" s="195">
        <f t="shared" si="0"/>
        <v>0</v>
      </c>
    </row>
    <row r="67" spans="2:17" ht="16.149999999999999" customHeight="1" thickBot="1" x14ac:dyDescent="0.3">
      <c r="B67" s="44"/>
      <c r="C67" s="138"/>
      <c r="D67" s="132"/>
      <c r="E67" s="133" t="s">
        <v>9</v>
      </c>
      <c r="F67" s="336"/>
      <c r="G67" s="337"/>
      <c r="H67" s="337"/>
      <c r="I67" s="337"/>
      <c r="J67" s="370"/>
      <c r="K67" s="134" t="s">
        <v>10</v>
      </c>
      <c r="L67" s="366"/>
      <c r="M67" s="367"/>
      <c r="N67" s="44"/>
      <c r="Q67" s="195">
        <f t="shared" si="0"/>
        <v>0</v>
      </c>
    </row>
    <row r="68" spans="2:17" ht="16.149999999999999" customHeight="1" x14ac:dyDescent="0.25">
      <c r="B68" s="44"/>
      <c r="C68" s="126" t="s">
        <v>18</v>
      </c>
      <c r="D68" s="127"/>
      <c r="E68" s="128" t="s">
        <v>8</v>
      </c>
      <c r="F68" s="358"/>
      <c r="G68" s="359"/>
      <c r="H68" s="359"/>
      <c r="I68" s="359"/>
      <c r="J68" s="360"/>
      <c r="K68" s="139" t="s">
        <v>40</v>
      </c>
      <c r="L68" s="341"/>
      <c r="M68" s="342"/>
      <c r="N68" s="44"/>
      <c r="Q68" s="195">
        <f t="shared" si="0"/>
        <v>0</v>
      </c>
    </row>
    <row r="69" spans="2:17" ht="16.149999999999999" customHeight="1" thickBot="1" x14ac:dyDescent="0.3">
      <c r="B69" s="44"/>
      <c r="C69" s="138"/>
      <c r="D69" s="132"/>
      <c r="E69" s="133" t="s">
        <v>9</v>
      </c>
      <c r="F69" s="336"/>
      <c r="G69" s="337"/>
      <c r="H69" s="337"/>
      <c r="I69" s="337"/>
      <c r="J69" s="370"/>
      <c r="K69" s="134" t="s">
        <v>10</v>
      </c>
      <c r="L69" s="366"/>
      <c r="M69" s="367"/>
      <c r="N69" s="44"/>
      <c r="Q69" s="195">
        <f t="shared" si="0"/>
        <v>0</v>
      </c>
    </row>
    <row r="70" spans="2:17" ht="16.149999999999999" customHeight="1" x14ac:dyDescent="0.25">
      <c r="B70" s="44"/>
      <c r="C70" s="126" t="s">
        <v>42</v>
      </c>
      <c r="D70" s="127"/>
      <c r="E70" s="128" t="s">
        <v>8</v>
      </c>
      <c r="F70" s="358"/>
      <c r="G70" s="359"/>
      <c r="H70" s="359"/>
      <c r="I70" s="359"/>
      <c r="J70" s="360"/>
      <c r="K70" s="139" t="s">
        <v>40</v>
      </c>
      <c r="L70" s="341"/>
      <c r="M70" s="342"/>
      <c r="N70" s="44"/>
    </row>
    <row r="71" spans="2:17" ht="16.149999999999999" customHeight="1" thickBot="1" x14ac:dyDescent="0.3">
      <c r="B71" s="44"/>
      <c r="C71" s="138"/>
      <c r="D71" s="132"/>
      <c r="E71" s="133" t="s">
        <v>9</v>
      </c>
      <c r="F71" s="336"/>
      <c r="G71" s="337"/>
      <c r="H71" s="337"/>
      <c r="I71" s="337"/>
      <c r="J71" s="370"/>
      <c r="K71" s="134" t="s">
        <v>10</v>
      </c>
      <c r="L71" s="366"/>
      <c r="M71" s="367"/>
      <c r="N71" s="44"/>
    </row>
    <row r="72" spans="2:17" ht="16.149999999999999" customHeight="1" x14ac:dyDescent="0.25">
      <c r="B72" s="44"/>
      <c r="C72" s="126" t="s">
        <v>136</v>
      </c>
      <c r="D72" s="127"/>
      <c r="E72" s="128" t="s">
        <v>8</v>
      </c>
      <c r="F72" s="358"/>
      <c r="G72" s="359"/>
      <c r="H72" s="359"/>
      <c r="I72" s="359"/>
      <c r="J72" s="360"/>
      <c r="K72" s="139" t="s">
        <v>40</v>
      </c>
      <c r="L72" s="341"/>
      <c r="M72" s="342"/>
      <c r="N72" s="44"/>
    </row>
    <row r="73" spans="2:17" ht="16.149999999999999" customHeight="1" thickBot="1" x14ac:dyDescent="0.3">
      <c r="B73" s="44"/>
      <c r="C73" s="138"/>
      <c r="D73" s="132"/>
      <c r="E73" s="133" t="s">
        <v>9</v>
      </c>
      <c r="F73" s="336"/>
      <c r="G73" s="337"/>
      <c r="H73" s="337"/>
      <c r="I73" s="337"/>
      <c r="J73" s="370"/>
      <c r="K73" s="134" t="s">
        <v>10</v>
      </c>
      <c r="L73" s="366"/>
      <c r="M73" s="367"/>
      <c r="N73" s="44"/>
    </row>
    <row r="74" spans="2:17" ht="16.5" customHeight="1" x14ac:dyDescent="0.25">
      <c r="B74" s="44"/>
      <c r="C74" s="126" t="s">
        <v>293</v>
      </c>
      <c r="D74" s="127"/>
      <c r="E74" s="128" t="s">
        <v>8</v>
      </c>
      <c r="F74" s="358"/>
      <c r="G74" s="359"/>
      <c r="H74" s="359"/>
      <c r="I74" s="359"/>
      <c r="J74" s="360"/>
      <c r="K74" s="139" t="s">
        <v>40</v>
      </c>
      <c r="L74" s="341"/>
      <c r="M74" s="342"/>
      <c r="N74" s="44"/>
    </row>
    <row r="75" spans="2:17" ht="16.149999999999999" customHeight="1" thickBot="1" x14ac:dyDescent="0.3">
      <c r="B75" s="44"/>
      <c r="C75" s="275"/>
      <c r="D75" s="132"/>
      <c r="E75" s="133" t="s">
        <v>9</v>
      </c>
      <c r="F75" s="336"/>
      <c r="G75" s="337"/>
      <c r="H75" s="337"/>
      <c r="I75" s="337"/>
      <c r="J75" s="370"/>
      <c r="K75" s="134" t="s">
        <v>10</v>
      </c>
      <c r="L75" s="366"/>
      <c r="M75" s="367"/>
      <c r="N75" s="44"/>
    </row>
    <row r="76" spans="2:17" ht="16.149999999999999" customHeight="1" x14ac:dyDescent="0.25">
      <c r="B76" s="44"/>
      <c r="C76" s="44"/>
      <c r="D76" s="44"/>
      <c r="E76" s="44"/>
      <c r="F76" s="44"/>
      <c r="G76" s="44"/>
      <c r="H76" s="44"/>
      <c r="I76" s="44"/>
      <c r="J76" s="44"/>
      <c r="K76" s="44"/>
      <c r="L76" s="46"/>
      <c r="M76" s="46"/>
      <c r="N76" s="44"/>
    </row>
    <row r="77" spans="2:17" x14ac:dyDescent="0.2">
      <c r="O77" s="216" t="s">
        <v>216</v>
      </c>
      <c r="Q77" s="202"/>
    </row>
  </sheetData>
  <sheetProtection selectLockedCells="1"/>
  <mergeCells count="100">
    <mergeCell ref="F58:M59"/>
    <mergeCell ref="L6:M6"/>
    <mergeCell ref="L7:M7"/>
    <mergeCell ref="L10:M10"/>
    <mergeCell ref="L11:M11"/>
    <mergeCell ref="F6:J6"/>
    <mergeCell ref="F7:J7"/>
    <mergeCell ref="F19:J19"/>
    <mergeCell ref="F10:J10"/>
    <mergeCell ref="F11:J11"/>
    <mergeCell ref="F18:J18"/>
    <mergeCell ref="L49:M49"/>
    <mergeCell ref="L50:M50"/>
    <mergeCell ref="L43:M43"/>
    <mergeCell ref="L44:M44"/>
    <mergeCell ref="L55:M55"/>
    <mergeCell ref="F65:J65"/>
    <mergeCell ref="F66:J66"/>
    <mergeCell ref="F67:J67"/>
    <mergeCell ref="F68:J68"/>
    <mergeCell ref="F69:J69"/>
    <mergeCell ref="L65:M65"/>
    <mergeCell ref="L69:M69"/>
    <mergeCell ref="L70:M70"/>
    <mergeCell ref="L71:M71"/>
    <mergeCell ref="L66:M66"/>
    <mergeCell ref="L67:M67"/>
    <mergeCell ref="L68:M68"/>
    <mergeCell ref="F70:J70"/>
    <mergeCell ref="F71:J71"/>
    <mergeCell ref="F74:J74"/>
    <mergeCell ref="L74:M74"/>
    <mergeCell ref="L75:M75"/>
    <mergeCell ref="F75:J75"/>
    <mergeCell ref="F72:J72"/>
    <mergeCell ref="L72:M72"/>
    <mergeCell ref="F73:J73"/>
    <mergeCell ref="L73:M73"/>
    <mergeCell ref="F60:J60"/>
    <mergeCell ref="F61:J61"/>
    <mergeCell ref="F62:J62"/>
    <mergeCell ref="F63:J63"/>
    <mergeCell ref="F64:J64"/>
    <mergeCell ref="L63:M63"/>
    <mergeCell ref="L64:M64"/>
    <mergeCell ref="L60:M60"/>
    <mergeCell ref="L61:M61"/>
    <mergeCell ref="L62:M62"/>
    <mergeCell ref="F43:J43"/>
    <mergeCell ref="F54:J54"/>
    <mergeCell ref="F55:J55"/>
    <mergeCell ref="L54:M54"/>
    <mergeCell ref="F56:J56"/>
    <mergeCell ref="F48:J48"/>
    <mergeCell ref="L48:M48"/>
    <mergeCell ref="F44:J44"/>
    <mergeCell ref="F51:M51"/>
    <mergeCell ref="F46:M47"/>
    <mergeCell ref="F52:M53"/>
    <mergeCell ref="C7:C9"/>
    <mergeCell ref="C11:C13"/>
    <mergeCell ref="L37:M37"/>
    <mergeCell ref="L38:M38"/>
    <mergeCell ref="L31:M31"/>
    <mergeCell ref="L32:M32"/>
    <mergeCell ref="L18:M18"/>
    <mergeCell ref="L19:M19"/>
    <mergeCell ref="H15:L15"/>
    <mergeCell ref="F8:J8"/>
    <mergeCell ref="L8:M8"/>
    <mergeCell ref="L42:M42"/>
    <mergeCell ref="L36:M36"/>
    <mergeCell ref="L30:M30"/>
    <mergeCell ref="L22:M22"/>
    <mergeCell ref="L23:M23"/>
    <mergeCell ref="H27:L27"/>
    <mergeCell ref="F30:J30"/>
    <mergeCell ref="F23:J23"/>
    <mergeCell ref="F22:J22"/>
    <mergeCell ref="F31:J31"/>
    <mergeCell ref="F36:J36"/>
    <mergeCell ref="F37:J37"/>
    <mergeCell ref="F42:J42"/>
    <mergeCell ref="F40:M41"/>
    <mergeCell ref="F57:M57"/>
    <mergeCell ref="F21:M21"/>
    <mergeCell ref="F25:M25"/>
    <mergeCell ref="F9:M9"/>
    <mergeCell ref="F13:M13"/>
    <mergeCell ref="F12:J12"/>
    <mergeCell ref="L12:M12"/>
    <mergeCell ref="F49:J49"/>
    <mergeCell ref="F50:J50"/>
    <mergeCell ref="F38:J38"/>
    <mergeCell ref="F32:J32"/>
    <mergeCell ref="L56:M56"/>
    <mergeCell ref="F39:M39"/>
    <mergeCell ref="F33:M33"/>
    <mergeCell ref="F45:M45"/>
    <mergeCell ref="F34:M35"/>
  </mergeCells>
  <conditionalFormatting sqref="C36:M38 C39:F40 C41:E41">
    <cfRule type="expression" dxfId="220" priority="27">
      <formula>$I$28="No"</formula>
    </cfRule>
  </conditionalFormatting>
  <conditionalFormatting sqref="O2:O11 O60:O1048576 O48:O50 O54:O56 O13:O31 O36:O44">
    <cfRule type="expression" dxfId="219" priority="23">
      <formula>#REF!="Report"</formula>
    </cfRule>
  </conditionalFormatting>
  <conditionalFormatting sqref="C17:M20 C22:M24 C21:F21 C25:F25">
    <cfRule type="expression" dxfId="218" priority="366">
      <formula>$Q$15=FALSE</formula>
    </cfRule>
  </conditionalFormatting>
  <conditionalFormatting sqref="C36">
    <cfRule type="expression" dxfId="217" priority="20">
      <formula>$I$28="No"</formula>
    </cfRule>
  </conditionalFormatting>
  <conditionalFormatting sqref="H3:I3">
    <cfRule type="expression" dxfId="216" priority="19">
      <formula>$G$3=$I$3</formula>
    </cfRule>
  </conditionalFormatting>
  <conditionalFormatting sqref="O32 O35 O47 O53 O59">
    <cfRule type="expression" dxfId="215" priority="553">
      <formula>#REF!="Report"</formula>
    </cfRule>
  </conditionalFormatting>
  <conditionalFormatting sqref="O33:O34 O12 O45:O46 O51:O52 O57:O58">
    <cfRule type="expression" dxfId="214" priority="556">
      <formula>#REF!="Report"</formula>
    </cfRule>
  </conditionalFormatting>
  <dataValidations count="1">
    <dataValidation type="list" allowBlank="1" showInputMessage="1" showErrorMessage="1" sqref="I28" xr:uid="{3268F509-C1F8-499F-8B6F-3561A3D3C8EF}">
      <formula1>"No,Yes"</formula1>
    </dataValidation>
  </dataValidations>
  <printOptions horizontalCentered="1"/>
  <pageMargins left="0.25" right="0.25" top="0.5" bottom="0.5" header="0.3" footer="0.3"/>
  <pageSetup scale="57" orientation="portrait" r:id="rId1"/>
  <ignoredErrors>
    <ignoredError xmlns:x16r3="http://schemas.microsoft.com/office/spreadsheetml/2018/08/main" sqref="G3" x16r3:misleadingFormat="1"/>
  </ignoredErrors>
  <extLst>
    <ext xmlns:x14="http://schemas.microsoft.com/office/spreadsheetml/2009/9/main" uri="{78C0D931-6437-407d-A8EE-F0AAD7539E65}">
      <x14:conditionalFormattings>
        <x14:conditionalFormatting xmlns:xm="http://schemas.microsoft.com/office/excel/2006/main">
          <x14:cfRule type="expression" priority="404" id="{0F531CD1-3186-4EF4-9EB9-89896DFD299F}">
            <xm:f>'1-Agreement'!$F$75="Report"</xm:f>
            <x14:dxf>
              <fill>
                <patternFill>
                  <bgColor theme="0" tint="-0.24994659260841701"/>
                </patternFill>
              </fill>
            </x14:dxf>
          </x14:cfRule>
          <xm:sqref>O6:O11 O18:O25 F6:J6 O13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0A432-5E1D-4C33-9C98-369F5424D2B3}">
  <sheetPr>
    <pageSetUpPr fitToPage="1"/>
  </sheetPr>
  <dimension ref="B1:S25"/>
  <sheetViews>
    <sheetView showGridLines="0" zoomScaleNormal="100" workbookViewId="0">
      <selection activeCell="C22" sqref="C22"/>
    </sheetView>
  </sheetViews>
  <sheetFormatPr defaultColWidth="8.7109375" defaultRowHeight="15" x14ac:dyDescent="0.25"/>
  <cols>
    <col min="1" max="1" width="3.5703125" style="1" customWidth="1"/>
    <col min="2" max="2" width="2.5703125" style="1" customWidth="1"/>
    <col min="3" max="3" width="31.85546875" style="1" customWidth="1"/>
    <col min="4" max="4" width="3.85546875" style="1" customWidth="1"/>
    <col min="5" max="5" width="2.42578125" style="1" customWidth="1"/>
    <col min="6" max="6" width="5.5703125" style="1" customWidth="1"/>
    <col min="7" max="8" width="15.42578125" style="1" customWidth="1"/>
    <col min="9" max="9" width="10.5703125" style="1" customWidth="1"/>
    <col min="10" max="10" width="14" style="1" customWidth="1"/>
    <col min="11" max="11" width="11.85546875" style="1" customWidth="1"/>
    <col min="12" max="12" width="5.42578125" style="1" customWidth="1"/>
    <col min="13" max="13" width="13.7109375" style="1" customWidth="1"/>
    <col min="14" max="14" width="2.85546875" style="1" customWidth="1"/>
    <col min="15" max="15" width="3.5703125" style="87" customWidth="1"/>
    <col min="16" max="16" width="8.7109375" style="195" hidden="1" customWidth="1"/>
    <col min="17" max="17" width="3.5703125" style="195" hidden="1" customWidth="1"/>
    <col min="18" max="18" width="8.85546875" style="195" hidden="1" customWidth="1"/>
    <col min="19" max="19" width="8.7109375" style="195" customWidth="1"/>
    <col min="20" max="16384" width="8.7109375" style="1"/>
  </cols>
  <sheetData>
    <row r="1" spans="2:18" ht="20.100000000000001" customHeight="1" x14ac:dyDescent="0.25"/>
    <row r="2" spans="2:18" ht="23.65" customHeight="1" x14ac:dyDescent="0.25">
      <c r="B2" s="150" t="str">
        <f>IF('1-Agreement'!F75="Bid","EVENT BID: ","EVENT REPORT: ")&amp;IFERROR('1-Agreement'!F69," {Fill in Agreement tab.}")</f>
        <v>EVENT BID: {Enter Event Name on Agreement tab.}</v>
      </c>
      <c r="C2" s="115"/>
      <c r="D2" s="115"/>
      <c r="E2" s="115"/>
      <c r="F2" s="115"/>
      <c r="G2" s="115"/>
      <c r="H2" s="115"/>
      <c r="N2" s="24" t="s">
        <v>317</v>
      </c>
      <c r="P2" s="201"/>
    </row>
    <row r="3" spans="2:18" ht="18.75" x14ac:dyDescent="0.25">
      <c r="B3" s="4"/>
      <c r="F3" s="19" t="str">
        <f>IF(G3=I3,"Event Date:","Date Start:")</f>
        <v>Date Start:</v>
      </c>
      <c r="G3" s="20" t="str">
        <f>'1-Agreement'!F71</f>
        <v>{Enter Event Date on Agreement tab.}</v>
      </c>
      <c r="H3" s="19"/>
      <c r="I3" s="20"/>
      <c r="N3" s="84" t="s">
        <v>318</v>
      </c>
    </row>
    <row r="4" spans="2:18" ht="16.149999999999999" customHeight="1" x14ac:dyDescent="0.25">
      <c r="C4"/>
      <c r="L4" s="29"/>
      <c r="M4" s="29"/>
      <c r="N4" s="289" t="s">
        <v>319</v>
      </c>
    </row>
    <row r="5" spans="2:18" ht="16.149999999999999" customHeight="1" x14ac:dyDescent="0.25">
      <c r="C5"/>
      <c r="L5" s="29"/>
      <c r="M5" s="29"/>
    </row>
    <row r="6" spans="2:18" ht="16.149999999999999" customHeight="1" x14ac:dyDescent="0.25">
      <c r="B6" s="4" t="s">
        <v>320</v>
      </c>
      <c r="C6" s="89"/>
      <c r="D6" s="89"/>
      <c r="E6" s="89"/>
      <c r="F6" s="89"/>
      <c r="G6" s="89"/>
      <c r="H6" s="103"/>
      <c r="I6" s="103"/>
      <c r="J6" s="103"/>
      <c r="K6" s="103"/>
      <c r="L6" s="103"/>
      <c r="M6" s="103"/>
      <c r="N6" s="89"/>
    </row>
    <row r="7" spans="2:18" ht="16.149999999999999" customHeight="1" x14ac:dyDescent="0.25">
      <c r="B7" s="44"/>
      <c r="C7" s="44"/>
      <c r="D7" s="44"/>
      <c r="E7" s="44"/>
      <c r="F7" s="44"/>
      <c r="G7" s="44"/>
      <c r="H7" s="44"/>
      <c r="I7" s="44"/>
      <c r="J7" s="44"/>
      <c r="K7" s="44"/>
      <c r="L7" s="46"/>
      <c r="M7" s="46"/>
      <c r="N7" s="44"/>
    </row>
    <row r="8" spans="2:18" ht="16.149999999999999" customHeight="1" x14ac:dyDescent="0.25">
      <c r="B8" s="44"/>
      <c r="C8" s="100"/>
      <c r="D8" s="100"/>
      <c r="E8" s="100"/>
      <c r="F8" s="125" t="s">
        <v>9</v>
      </c>
      <c r="G8" s="122"/>
      <c r="H8" s="123"/>
      <c r="I8" s="125" t="s">
        <v>8</v>
      </c>
      <c r="J8" s="122"/>
      <c r="K8" s="122"/>
      <c r="L8" s="123"/>
      <c r="M8" s="41" t="s">
        <v>105</v>
      </c>
      <c r="N8" s="44"/>
    </row>
    <row r="9" spans="2:18" ht="16.149999999999999" customHeight="1" x14ac:dyDescent="0.25">
      <c r="B9" s="44"/>
      <c r="C9" s="15" t="s">
        <v>304</v>
      </c>
      <c r="D9" s="101"/>
      <c r="E9" s="102"/>
      <c r="F9" s="330"/>
      <c r="G9" s="331"/>
      <c r="H9" s="340"/>
      <c r="I9" s="330"/>
      <c r="J9" s="331"/>
      <c r="K9" s="331"/>
      <c r="L9" s="340"/>
      <c r="M9" s="50" t="s">
        <v>41</v>
      </c>
      <c r="N9" s="44"/>
    </row>
    <row r="10" spans="2:18" ht="16.149999999999999" customHeight="1" x14ac:dyDescent="0.25">
      <c r="B10" s="44"/>
      <c r="C10" s="15" t="s">
        <v>305</v>
      </c>
      <c r="D10" s="101"/>
      <c r="E10" s="102"/>
      <c r="F10" s="272"/>
      <c r="G10" s="273"/>
      <c r="H10" s="274"/>
      <c r="I10" s="272"/>
      <c r="J10" s="273"/>
      <c r="K10" s="273"/>
      <c r="L10" s="274"/>
      <c r="M10" s="50" t="s">
        <v>41</v>
      </c>
      <c r="N10" s="44"/>
    </row>
    <row r="11" spans="2:18" ht="16.149999999999999" customHeight="1" x14ac:dyDescent="0.25">
      <c r="B11" s="44"/>
      <c r="C11" s="15" t="s">
        <v>16</v>
      </c>
      <c r="D11" s="101"/>
      <c r="E11" s="102"/>
      <c r="F11" s="330"/>
      <c r="G11" s="331"/>
      <c r="H11" s="340"/>
      <c r="I11" s="330"/>
      <c r="J11" s="331"/>
      <c r="K11" s="331"/>
      <c r="L11" s="340"/>
      <c r="M11" s="50" t="s">
        <v>41</v>
      </c>
      <c r="N11" s="44"/>
      <c r="Q11" s="195">
        <f>F11</f>
        <v>0</v>
      </c>
      <c r="R11" s="195">
        <f>I11</f>
        <v>0</v>
      </c>
    </row>
    <row r="12" spans="2:18" ht="16.149999999999999" customHeight="1" x14ac:dyDescent="0.25">
      <c r="B12" s="44"/>
      <c r="C12" s="15" t="s">
        <v>12</v>
      </c>
      <c r="D12" s="101"/>
      <c r="E12" s="102"/>
      <c r="F12" s="330"/>
      <c r="G12" s="331"/>
      <c r="H12" s="340"/>
      <c r="I12" s="330"/>
      <c r="J12" s="331"/>
      <c r="K12" s="331"/>
      <c r="L12" s="340"/>
      <c r="M12" s="50" t="s">
        <v>41</v>
      </c>
      <c r="N12" s="44"/>
    </row>
    <row r="13" spans="2:18" ht="16.149999999999999" customHeight="1" x14ac:dyDescent="0.25">
      <c r="B13" s="44"/>
      <c r="C13" s="15" t="s">
        <v>13</v>
      </c>
      <c r="D13" s="101"/>
      <c r="E13" s="102"/>
      <c r="F13" s="330"/>
      <c r="G13" s="331"/>
      <c r="H13" s="340"/>
      <c r="I13" s="330"/>
      <c r="J13" s="331"/>
      <c r="K13" s="331"/>
      <c r="L13" s="340"/>
      <c r="M13" s="50" t="s">
        <v>41</v>
      </c>
      <c r="N13" s="44"/>
    </row>
    <row r="14" spans="2:18" ht="16.149999999999999" customHeight="1" x14ac:dyDescent="0.25">
      <c r="B14" s="44"/>
      <c r="C14" s="15" t="s">
        <v>302</v>
      </c>
      <c r="D14" s="101"/>
      <c r="E14" s="102"/>
      <c r="F14" s="272"/>
      <c r="G14" s="273"/>
      <c r="H14" s="274"/>
      <c r="I14" s="272"/>
      <c r="J14" s="273"/>
      <c r="K14" s="273"/>
      <c r="L14" s="274"/>
      <c r="M14" s="50" t="s">
        <v>41</v>
      </c>
      <c r="N14" s="44"/>
    </row>
    <row r="15" spans="2:18" ht="16.149999999999999" customHeight="1" x14ac:dyDescent="0.25">
      <c r="B15" s="44"/>
      <c r="C15" s="15" t="s">
        <v>15</v>
      </c>
      <c r="D15" s="101"/>
      <c r="E15" s="102"/>
      <c r="F15" s="330"/>
      <c r="G15" s="331"/>
      <c r="H15" s="340"/>
      <c r="I15" s="330"/>
      <c r="J15" s="331"/>
      <c r="K15" s="331"/>
      <c r="L15" s="340"/>
      <c r="M15" s="50" t="s">
        <v>41</v>
      </c>
      <c r="N15" s="44"/>
      <c r="Q15" s="195">
        <f>F15</f>
        <v>0</v>
      </c>
      <c r="R15" s="195">
        <f>I15</f>
        <v>0</v>
      </c>
    </row>
    <row r="16" spans="2:18" ht="16.149999999999999" customHeight="1" x14ac:dyDescent="0.25">
      <c r="B16" s="44"/>
      <c r="C16" s="15" t="s">
        <v>19</v>
      </c>
      <c r="D16" s="101"/>
      <c r="E16" s="102"/>
      <c r="F16" s="330"/>
      <c r="G16" s="331"/>
      <c r="H16" s="340"/>
      <c r="I16" s="330"/>
      <c r="J16" s="331"/>
      <c r="K16" s="331"/>
      <c r="L16" s="340"/>
      <c r="M16" s="50" t="s">
        <v>41</v>
      </c>
      <c r="N16" s="44"/>
    </row>
    <row r="17" spans="2:18" ht="16.149999999999999" customHeight="1" x14ac:dyDescent="0.25">
      <c r="B17" s="44"/>
      <c r="C17" s="15" t="s">
        <v>20</v>
      </c>
      <c r="D17" s="101"/>
      <c r="E17" s="102"/>
      <c r="F17" s="330"/>
      <c r="G17" s="331"/>
      <c r="H17" s="340"/>
      <c r="I17" s="330"/>
      <c r="J17" s="331"/>
      <c r="K17" s="331"/>
      <c r="L17" s="340"/>
      <c r="M17" s="50" t="s">
        <v>41</v>
      </c>
      <c r="N17" s="44"/>
      <c r="Q17" s="195">
        <f>F17</f>
        <v>0</v>
      </c>
      <c r="R17" s="195">
        <f>I17</f>
        <v>0</v>
      </c>
    </row>
    <row r="18" spans="2:18" ht="16.149999999999999" customHeight="1" x14ac:dyDescent="0.25">
      <c r="B18" s="44"/>
      <c r="C18" s="15" t="s">
        <v>301</v>
      </c>
      <c r="D18" s="101"/>
      <c r="E18" s="102"/>
      <c r="F18" s="330"/>
      <c r="G18" s="331"/>
      <c r="H18" s="340"/>
      <c r="I18" s="330"/>
      <c r="J18" s="331"/>
      <c r="K18" s="331"/>
      <c r="L18" s="340"/>
      <c r="M18" s="50" t="s">
        <v>41</v>
      </c>
      <c r="N18" s="44"/>
      <c r="Q18" s="195">
        <f>F18</f>
        <v>0</v>
      </c>
      <c r="R18" s="195">
        <f>I18</f>
        <v>0</v>
      </c>
    </row>
    <row r="19" spans="2:18" ht="16.149999999999999" customHeight="1" x14ac:dyDescent="0.25">
      <c r="B19" s="44"/>
      <c r="C19" s="15" t="s">
        <v>300</v>
      </c>
      <c r="D19" s="101"/>
      <c r="E19" s="102"/>
      <c r="F19" s="272"/>
      <c r="G19" s="273"/>
      <c r="H19" s="274"/>
      <c r="I19" s="272"/>
      <c r="J19" s="273"/>
      <c r="K19" s="273"/>
      <c r="L19" s="274"/>
      <c r="M19" s="50" t="s">
        <v>41</v>
      </c>
      <c r="N19" s="44"/>
    </row>
    <row r="20" spans="2:18" ht="16.149999999999999" customHeight="1" x14ac:dyDescent="0.25">
      <c r="B20" s="44"/>
      <c r="C20" s="15" t="s">
        <v>303</v>
      </c>
      <c r="D20" s="101"/>
      <c r="E20" s="102"/>
      <c r="F20" s="272"/>
      <c r="G20" s="273"/>
      <c r="H20" s="274"/>
      <c r="I20" s="272"/>
      <c r="J20" s="273"/>
      <c r="K20" s="273"/>
      <c r="L20" s="274"/>
      <c r="M20" s="50" t="s">
        <v>41</v>
      </c>
      <c r="N20" s="44"/>
    </row>
    <row r="21" spans="2:18" ht="16.149999999999999" customHeight="1" x14ac:dyDescent="0.25">
      <c r="B21" s="44"/>
      <c r="C21" s="15" t="s">
        <v>299</v>
      </c>
      <c r="D21" s="101"/>
      <c r="E21" s="102"/>
      <c r="F21" s="272"/>
      <c r="G21" s="273"/>
      <c r="H21" s="274"/>
      <c r="I21" s="272"/>
      <c r="J21" s="273"/>
      <c r="K21" s="273"/>
      <c r="L21" s="274"/>
      <c r="M21" s="50" t="s">
        <v>41</v>
      </c>
      <c r="N21" s="44"/>
    </row>
    <row r="22" spans="2:18" ht="16.149999999999999" customHeight="1" x14ac:dyDescent="0.25">
      <c r="B22" s="44"/>
      <c r="C22" s="119"/>
      <c r="D22" s="120"/>
      <c r="E22" s="121"/>
      <c r="F22" s="330"/>
      <c r="G22" s="331"/>
      <c r="H22" s="340"/>
      <c r="I22" s="330"/>
      <c r="J22" s="331"/>
      <c r="K22" s="331"/>
      <c r="L22" s="340"/>
      <c r="M22" s="50" t="s">
        <v>41</v>
      </c>
      <c r="N22" s="44"/>
      <c r="Q22" s="195">
        <f>F22</f>
        <v>0</v>
      </c>
      <c r="R22" s="195">
        <f>I22</f>
        <v>0</v>
      </c>
    </row>
    <row r="23" spans="2:18" ht="16.149999999999999" customHeight="1" x14ac:dyDescent="0.25">
      <c r="B23" s="44"/>
      <c r="C23" s="119"/>
      <c r="D23" s="120"/>
      <c r="E23" s="121"/>
      <c r="F23" s="330"/>
      <c r="G23" s="331"/>
      <c r="H23" s="340"/>
      <c r="I23" s="330"/>
      <c r="J23" s="331"/>
      <c r="K23" s="331"/>
      <c r="L23" s="340"/>
      <c r="M23" s="50" t="s">
        <v>41</v>
      </c>
      <c r="N23" s="44"/>
      <c r="Q23" s="195">
        <f>F23</f>
        <v>0</v>
      </c>
      <c r="R23" s="195">
        <f>I23</f>
        <v>0</v>
      </c>
    </row>
    <row r="24" spans="2:18" ht="16.149999999999999" customHeight="1" x14ac:dyDescent="0.25">
      <c r="B24" s="44"/>
      <c r="C24" s="44"/>
      <c r="D24" s="44"/>
      <c r="E24" s="44"/>
      <c r="F24" s="44"/>
      <c r="G24" s="44"/>
      <c r="H24" s="44"/>
      <c r="I24" s="44"/>
      <c r="J24" s="44"/>
      <c r="K24" s="44"/>
      <c r="L24" s="44"/>
      <c r="M24" s="44"/>
      <c r="N24" s="44"/>
    </row>
    <row r="25" spans="2:18" x14ac:dyDescent="0.2">
      <c r="O25" s="216" t="s">
        <v>216</v>
      </c>
      <c r="Q25" s="202"/>
    </row>
  </sheetData>
  <sheetProtection selectLockedCells="1"/>
  <mergeCells count="20">
    <mergeCell ref="F23:H23"/>
    <mergeCell ref="I23:L23"/>
    <mergeCell ref="F17:H17"/>
    <mergeCell ref="I17:L17"/>
    <mergeCell ref="F18:H18"/>
    <mergeCell ref="I18:L18"/>
    <mergeCell ref="F22:H22"/>
    <mergeCell ref="I22:L22"/>
    <mergeCell ref="F13:H13"/>
    <mergeCell ref="I13:L13"/>
    <mergeCell ref="F15:H15"/>
    <mergeCell ref="I15:L15"/>
    <mergeCell ref="F16:H16"/>
    <mergeCell ref="I16:L16"/>
    <mergeCell ref="F9:H9"/>
    <mergeCell ref="I9:L9"/>
    <mergeCell ref="F11:H11"/>
    <mergeCell ref="I11:L11"/>
    <mergeCell ref="F12:H12"/>
    <mergeCell ref="I12:L12"/>
  </mergeCells>
  <conditionalFormatting sqref="O25:O1048576 O2:O23">
    <cfRule type="expression" dxfId="212" priority="16">
      <formula>$C$5="Report"</formula>
    </cfRule>
  </conditionalFormatting>
  <conditionalFormatting sqref="H3:I3">
    <cfRule type="expression" dxfId="211" priority="14">
      <formula>$G$3=$I$3</formula>
    </cfRule>
  </conditionalFormatting>
  <dataValidations count="1">
    <dataValidation type="list" allowBlank="1" showInputMessage="1" showErrorMessage="1" sqref="M9:M23" xr:uid="{66488190-1328-4CC5-A084-5E4491670939}">
      <formula1>"-,No, Yes"</formula1>
    </dataValidation>
  </dataValidations>
  <printOptions horizontalCentered="1"/>
  <pageMargins left="0.7" right="0.7" top="0.75" bottom="0.75" header="0.3" footer="0.3"/>
  <pageSetup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76D1-F560-47B1-ADF5-76E8810E23A8}">
  <sheetPr codeName="Sheet6">
    <pageSetUpPr fitToPage="1"/>
  </sheetPr>
  <dimension ref="A1:M59"/>
  <sheetViews>
    <sheetView showGridLines="0" zoomScaleNormal="100" workbookViewId="0">
      <selection activeCell="E44" sqref="E44:L56"/>
    </sheetView>
  </sheetViews>
  <sheetFormatPr defaultColWidth="8.7109375" defaultRowHeight="15" x14ac:dyDescent="0.25"/>
  <cols>
    <col min="1" max="1" width="3.5703125" style="1" customWidth="1"/>
    <col min="2" max="2" width="6.42578125" style="1" customWidth="1"/>
    <col min="3" max="3" width="6.140625" style="1" customWidth="1"/>
    <col min="4" max="4" width="17.85546875" style="1" customWidth="1"/>
    <col min="5" max="5" width="18.5703125" style="1" customWidth="1"/>
    <col min="6" max="6" width="10.5703125" style="1" customWidth="1"/>
    <col min="7" max="7" width="6.140625" style="1" customWidth="1"/>
    <col min="8" max="8" width="14.28515625" style="1" customWidth="1"/>
    <col min="9" max="9" width="7.28515625" style="1" customWidth="1"/>
    <col min="10" max="10" width="10.140625" style="1" customWidth="1"/>
    <col min="11" max="11" width="4" style="1" customWidth="1"/>
    <col min="12" max="12" width="8.7109375" style="1" customWidth="1"/>
    <col min="13" max="13" width="3.5703125" style="1" customWidth="1"/>
    <col min="14" max="14" width="8.7109375" style="1"/>
    <col min="15" max="15" width="14.85546875" style="1" customWidth="1"/>
    <col min="16" max="16" width="8.7109375" style="1"/>
    <col min="17" max="18" width="0" style="1" hidden="1" customWidth="1"/>
    <col min="19" max="16384" width="8.7109375" style="1"/>
  </cols>
  <sheetData>
    <row r="1" spans="1:13" ht="20.100000000000001" customHeight="1" x14ac:dyDescent="0.25"/>
    <row r="2" spans="1:13" ht="23.65" customHeight="1" x14ac:dyDescent="0.25">
      <c r="B2" s="255" t="str">
        <f>'2(a)-Staff'!B2</f>
        <v>EVENT BID: {Enter Event Name on Agreement tab.}</v>
      </c>
      <c r="C2" s="178"/>
      <c r="D2" s="178"/>
      <c r="E2" s="178"/>
      <c r="F2" s="178"/>
      <c r="G2" s="178"/>
      <c r="H2" s="178"/>
      <c r="I2" s="178"/>
      <c r="J2" s="178"/>
      <c r="L2" s="23" t="s">
        <v>108</v>
      </c>
    </row>
    <row r="3" spans="1:13" x14ac:dyDescent="0.25">
      <c r="B3" s="179" t="str">
        <f>"Submitted by the "&amp;IF('1-Agreement'!F73=0,"{Fill in START HERE tab.}",'1-Agreement'!F73) &amp; IF('1-Agreement'!N10="No",".",IF('1-Agreement'!F74=0,"{Fill in START HERE tab.}"," and the "&amp;'1-Agreement'!F74))</f>
        <v>Submitted by the {Enter Group #1 Name on Agreement tab.} and the {Enter Group #2 Name on Agreement tab.}</v>
      </c>
      <c r="L3" s="3" t="s">
        <v>249</v>
      </c>
    </row>
    <row r="4" spans="1:13" x14ac:dyDescent="0.25">
      <c r="B4" s="179"/>
    </row>
    <row r="5" spans="1:13" x14ac:dyDescent="0.25">
      <c r="B5" s="32" t="s">
        <v>334</v>
      </c>
    </row>
    <row r="6" spans="1:13" x14ac:dyDescent="0.25">
      <c r="B6" s="179"/>
    </row>
    <row r="7" spans="1:13" ht="15.75" x14ac:dyDescent="0.25">
      <c r="A7" s="89"/>
      <c r="B7" s="328" t="s">
        <v>174</v>
      </c>
      <c r="C7" s="328"/>
      <c r="D7" s="328"/>
      <c r="E7" s="328"/>
      <c r="F7" s="328"/>
      <c r="G7" s="328"/>
      <c r="H7" s="328"/>
      <c r="I7" s="328"/>
      <c r="J7" s="328"/>
      <c r="K7" s="328"/>
      <c r="L7" s="328"/>
      <c r="M7" s="89"/>
    </row>
    <row r="8" spans="1:13" ht="15.75" x14ac:dyDescent="0.25">
      <c r="A8" s="89"/>
      <c r="B8" s="328"/>
      <c r="C8" s="328"/>
      <c r="D8" s="328"/>
      <c r="E8" s="328"/>
      <c r="F8" s="328"/>
      <c r="G8" s="328"/>
      <c r="H8" s="328"/>
      <c r="I8" s="328"/>
      <c r="J8" s="328"/>
      <c r="K8" s="328"/>
      <c r="L8" s="328"/>
      <c r="M8" s="89"/>
    </row>
    <row r="9" spans="1:13" x14ac:dyDescent="0.25">
      <c r="L9" s="3"/>
    </row>
    <row r="10" spans="1:13" ht="17.649999999999999" customHeight="1" x14ac:dyDescent="0.25">
      <c r="C10" s="173"/>
      <c r="D10" s="19" t="s">
        <v>121</v>
      </c>
      <c r="E10" s="329"/>
      <c r="F10" s="329"/>
      <c r="G10" s="329"/>
      <c r="H10" s="329"/>
      <c r="I10" s="329"/>
      <c r="J10" s="329"/>
      <c r="K10" s="329"/>
    </row>
    <row r="11" spans="1:13" ht="17.649999999999999" customHeight="1" x14ac:dyDescent="0.25">
      <c r="C11" s="173"/>
      <c r="D11" s="19" t="s">
        <v>81</v>
      </c>
      <c r="E11" s="329"/>
      <c r="F11" s="329"/>
      <c r="G11" s="329"/>
      <c r="H11" s="329"/>
      <c r="I11" s="329"/>
      <c r="J11" s="329"/>
      <c r="K11" s="329"/>
    </row>
    <row r="12" spans="1:13" ht="17.649999999999999" customHeight="1" x14ac:dyDescent="0.25">
      <c r="C12" s="173"/>
      <c r="D12" s="19" t="s">
        <v>82</v>
      </c>
      <c r="E12" s="329"/>
      <c r="F12" s="329"/>
      <c r="G12" s="329"/>
      <c r="H12" s="329"/>
      <c r="I12" s="329"/>
      <c r="J12" s="329"/>
      <c r="K12" s="329"/>
    </row>
    <row r="13" spans="1:13" ht="17.649999999999999" customHeight="1" x14ac:dyDescent="0.25">
      <c r="C13" s="173"/>
      <c r="D13" s="19" t="s">
        <v>122</v>
      </c>
      <c r="E13" s="381"/>
      <c r="F13" s="381"/>
      <c r="G13" s="381"/>
      <c r="H13" s="381"/>
      <c r="I13" s="381"/>
      <c r="J13" s="381"/>
      <c r="K13" s="381"/>
    </row>
    <row r="14" spans="1:13" ht="17.649999999999999" customHeight="1" x14ac:dyDescent="0.25">
      <c r="C14" s="173"/>
      <c r="D14" s="19"/>
      <c r="E14" s="382"/>
      <c r="F14" s="382"/>
      <c r="G14" s="382"/>
      <c r="H14" s="382"/>
      <c r="I14" s="382"/>
      <c r="J14" s="382"/>
      <c r="K14" s="382"/>
    </row>
    <row r="15" spans="1:13" ht="17.649999999999999" customHeight="1" x14ac:dyDescent="0.25">
      <c r="C15" s="173"/>
      <c r="D15" s="19" t="s">
        <v>119</v>
      </c>
      <c r="E15" s="380"/>
      <c r="F15" s="329"/>
      <c r="G15" s="329"/>
      <c r="H15" s="329"/>
      <c r="I15" s="329"/>
      <c r="J15" s="329"/>
      <c r="K15" s="329"/>
    </row>
    <row r="16" spans="1:13" x14ac:dyDescent="0.25">
      <c r="C16" s="173"/>
    </row>
    <row r="17" spans="1:13" ht="23.65" customHeight="1" x14ac:dyDescent="0.25">
      <c r="B17" s="93" t="s">
        <v>88</v>
      </c>
    </row>
    <row r="18" spans="1:13" ht="19.149999999999999" customHeight="1" x14ac:dyDescent="0.25">
      <c r="A18" s="89"/>
      <c r="C18" s="50" t="s">
        <v>270</v>
      </c>
      <c r="D18" s="173" t="s">
        <v>89</v>
      </c>
      <c r="E18" s="173"/>
      <c r="G18" s="50" t="s">
        <v>44</v>
      </c>
      <c r="H18" s="173" t="s">
        <v>90</v>
      </c>
      <c r="M18" s="89"/>
    </row>
    <row r="19" spans="1:13" ht="19.149999999999999" customHeight="1" x14ac:dyDescent="0.25">
      <c r="C19" s="50" t="s">
        <v>44</v>
      </c>
      <c r="D19" s="173" t="s">
        <v>92</v>
      </c>
      <c r="E19" s="173"/>
      <c r="G19" s="50" t="s">
        <v>44</v>
      </c>
      <c r="H19" s="173" t="s">
        <v>93</v>
      </c>
    </row>
    <row r="20" spans="1:13" ht="19.149999999999999" customHeight="1" x14ac:dyDescent="0.25">
      <c r="C20" s="50" t="s">
        <v>44</v>
      </c>
      <c r="D20" s="173" t="s">
        <v>91</v>
      </c>
      <c r="E20" s="173"/>
    </row>
    <row r="21" spans="1:13" ht="19.149999999999999" customHeight="1" x14ac:dyDescent="0.25">
      <c r="E21" s="173"/>
    </row>
    <row r="22" spans="1:13" ht="23.65" customHeight="1" x14ac:dyDescent="0.25">
      <c r="B22" s="93" t="s">
        <v>94</v>
      </c>
      <c r="E22" s="50" t="s">
        <v>44</v>
      </c>
      <c r="H22" s="3" t="str">
        <f>_xlfn.SWITCH(E22,"No","No alcohol at this event.","Yes","Bartender will be provided by:","For A&amp;S Only","Permit will be acquired by:","Bar+A&amp;S","Permits will be acquired by:","")</f>
        <v>No alcohol at this event.</v>
      </c>
      <c r="I22" s="118" t="s">
        <v>322</v>
      </c>
    </row>
    <row r="23" spans="1:13" ht="23.65" customHeight="1" x14ac:dyDescent="0.25">
      <c r="C23" s="173"/>
      <c r="I23" s="2" t="str">
        <f>IF(I22="Site*","See Site Restrictions (below) for details.",(IF((E22="Yes"),IF(I22="SCA","Special Occasion Permit (SOP) will be acquired by Seneschal.",""),IF(AND(E22="For A&amp;S Only",I22="SCA"),"Tasting Permit will be acquired by Seneschal.",IF(AND(E22="Bar+A&amp;S",I22="SCA"),"See Site Restrictions for licence details.",""))),IF(I22="Site*","See Site Restrictions (below) for details.","")))</f>
        <v>See Site Restrictions (below) for details.</v>
      </c>
      <c r="L23" s="109"/>
    </row>
    <row r="24" spans="1:13" ht="8.65" customHeight="1" x14ac:dyDescent="0.25">
      <c r="C24" s="173"/>
      <c r="L24" s="109"/>
    </row>
    <row r="25" spans="1:13" x14ac:dyDescent="0.25">
      <c r="B25" s="180" t="s">
        <v>125</v>
      </c>
      <c r="C25" s="8"/>
      <c r="D25" s="8"/>
      <c r="E25" s="361"/>
      <c r="F25" s="361"/>
      <c r="G25" s="361"/>
      <c r="H25" s="361"/>
      <c r="I25" s="361"/>
      <c r="J25" s="361"/>
      <c r="K25" s="361"/>
      <c r="L25" s="361"/>
    </row>
    <row r="26" spans="1:13" x14ac:dyDescent="0.25">
      <c r="B26" s="180" t="s">
        <v>116</v>
      </c>
      <c r="C26" s="8"/>
      <c r="D26" s="8"/>
      <c r="E26" s="361"/>
      <c r="F26" s="361"/>
      <c r="G26" s="361"/>
      <c r="H26" s="361"/>
      <c r="I26" s="361"/>
      <c r="J26" s="361"/>
      <c r="K26" s="361"/>
      <c r="L26" s="361"/>
    </row>
    <row r="27" spans="1:13" x14ac:dyDescent="0.25">
      <c r="B27" s="181" t="s">
        <v>95</v>
      </c>
      <c r="C27" s="10"/>
      <c r="D27" s="11"/>
      <c r="E27" s="371"/>
      <c r="F27" s="372"/>
      <c r="G27" s="372"/>
      <c r="H27" s="372"/>
      <c r="I27" s="372"/>
      <c r="J27" s="372"/>
      <c r="K27" s="372"/>
      <c r="L27" s="373"/>
    </row>
    <row r="28" spans="1:13" x14ac:dyDescent="0.25">
      <c r="B28" s="182"/>
      <c r="D28" s="92"/>
      <c r="E28" s="374"/>
      <c r="F28" s="375"/>
      <c r="G28" s="375"/>
      <c r="H28" s="375"/>
      <c r="I28" s="375"/>
      <c r="J28" s="375"/>
      <c r="K28" s="375"/>
      <c r="L28" s="376"/>
    </row>
    <row r="29" spans="1:13" x14ac:dyDescent="0.25">
      <c r="B29" s="182"/>
      <c r="D29" s="95" t="s">
        <v>85</v>
      </c>
      <c r="E29" s="374"/>
      <c r="F29" s="375"/>
      <c r="G29" s="375"/>
      <c r="H29" s="375"/>
      <c r="I29" s="375"/>
      <c r="J29" s="375"/>
      <c r="K29" s="375"/>
      <c r="L29" s="376"/>
    </row>
    <row r="30" spans="1:13" x14ac:dyDescent="0.25">
      <c r="B30" s="182"/>
      <c r="D30" s="95"/>
      <c r="E30" s="374"/>
      <c r="F30" s="375"/>
      <c r="G30" s="375"/>
      <c r="H30" s="375"/>
      <c r="I30" s="375"/>
      <c r="J30" s="375"/>
      <c r="K30" s="375"/>
      <c r="L30" s="376"/>
    </row>
    <row r="31" spans="1:13" x14ac:dyDescent="0.25">
      <c r="B31" s="182"/>
      <c r="D31" s="95" t="s">
        <v>84</v>
      </c>
      <c r="E31" s="374"/>
      <c r="F31" s="375"/>
      <c r="G31" s="375"/>
      <c r="H31" s="375"/>
      <c r="I31" s="375"/>
      <c r="J31" s="375"/>
      <c r="K31" s="375"/>
      <c r="L31" s="376"/>
    </row>
    <row r="32" spans="1:13" x14ac:dyDescent="0.25">
      <c r="B32" s="183"/>
      <c r="C32" s="94"/>
      <c r="D32" s="184"/>
      <c r="E32" s="377"/>
      <c r="F32" s="378"/>
      <c r="G32" s="378"/>
      <c r="H32" s="378"/>
      <c r="I32" s="378"/>
      <c r="J32" s="378"/>
      <c r="K32" s="378"/>
      <c r="L32" s="379"/>
    </row>
    <row r="33" spans="2:12" x14ac:dyDescent="0.25">
      <c r="B33" s="181" t="s">
        <v>83</v>
      </c>
      <c r="C33" s="10"/>
      <c r="D33" s="96"/>
      <c r="E33" s="371"/>
      <c r="F33" s="372"/>
      <c r="G33" s="372"/>
      <c r="H33" s="372"/>
      <c r="I33" s="372"/>
      <c r="J33" s="372"/>
      <c r="K33" s="372"/>
      <c r="L33" s="373"/>
    </row>
    <row r="34" spans="2:12" x14ac:dyDescent="0.25">
      <c r="B34" s="182"/>
      <c r="D34" s="185"/>
      <c r="E34" s="374"/>
      <c r="F34" s="375"/>
      <c r="G34" s="375"/>
      <c r="H34" s="375"/>
      <c r="I34" s="375"/>
      <c r="J34" s="375"/>
      <c r="K34" s="375"/>
      <c r="L34" s="376"/>
    </row>
    <row r="35" spans="2:12" x14ac:dyDescent="0.25">
      <c r="B35" s="182"/>
      <c r="D35" s="95" t="s">
        <v>86</v>
      </c>
      <c r="E35" s="374"/>
      <c r="F35" s="375"/>
      <c r="G35" s="375"/>
      <c r="H35" s="375"/>
      <c r="I35" s="375"/>
      <c r="J35" s="375"/>
      <c r="K35" s="375"/>
      <c r="L35" s="376"/>
    </row>
    <row r="36" spans="2:12" x14ac:dyDescent="0.25">
      <c r="B36" s="182"/>
      <c r="D36" s="95"/>
      <c r="E36" s="374"/>
      <c r="F36" s="375"/>
      <c r="G36" s="375"/>
      <c r="H36" s="375"/>
      <c r="I36" s="375"/>
      <c r="J36" s="375"/>
      <c r="K36" s="375"/>
      <c r="L36" s="376"/>
    </row>
    <row r="37" spans="2:12" x14ac:dyDescent="0.25">
      <c r="B37" s="182"/>
      <c r="D37" s="95" t="s">
        <v>84</v>
      </c>
      <c r="E37" s="374"/>
      <c r="F37" s="375"/>
      <c r="G37" s="375"/>
      <c r="H37" s="375"/>
      <c r="I37" s="375"/>
      <c r="J37" s="375"/>
      <c r="K37" s="375"/>
      <c r="L37" s="376"/>
    </row>
    <row r="38" spans="2:12" x14ac:dyDescent="0.25">
      <c r="B38" s="183"/>
      <c r="C38" s="94"/>
      <c r="D38" s="184"/>
      <c r="E38" s="377"/>
      <c r="F38" s="378"/>
      <c r="G38" s="378"/>
      <c r="H38" s="378"/>
      <c r="I38" s="378"/>
      <c r="J38" s="378"/>
      <c r="K38" s="378"/>
      <c r="L38" s="379"/>
    </row>
    <row r="39" spans="2:12" x14ac:dyDescent="0.25">
      <c r="B39" s="181" t="s">
        <v>96</v>
      </c>
      <c r="C39" s="10"/>
      <c r="D39" s="96"/>
      <c r="E39" s="374"/>
      <c r="F39" s="375"/>
      <c r="G39" s="375"/>
      <c r="H39" s="375"/>
      <c r="I39" s="375"/>
      <c r="J39" s="375"/>
      <c r="K39" s="375"/>
      <c r="L39" s="376"/>
    </row>
    <row r="40" spans="2:12" x14ac:dyDescent="0.25">
      <c r="B40" s="182"/>
      <c r="D40" s="95" t="s">
        <v>117</v>
      </c>
      <c r="E40" s="374"/>
      <c r="F40" s="375"/>
      <c r="G40" s="375"/>
      <c r="H40" s="375"/>
      <c r="I40" s="375"/>
      <c r="J40" s="375"/>
      <c r="K40" s="375"/>
      <c r="L40" s="376"/>
    </row>
    <row r="41" spans="2:12" x14ac:dyDescent="0.25">
      <c r="B41" s="183"/>
      <c r="C41" s="94"/>
      <c r="D41" s="184" t="s">
        <v>84</v>
      </c>
      <c r="E41" s="377"/>
      <c r="F41" s="378"/>
      <c r="G41" s="378"/>
      <c r="H41" s="378"/>
      <c r="I41" s="378"/>
      <c r="J41" s="378"/>
      <c r="K41" s="378"/>
      <c r="L41" s="379"/>
    </row>
    <row r="42" spans="2:12" x14ac:dyDescent="0.25">
      <c r="B42" s="181" t="s">
        <v>97</v>
      </c>
      <c r="C42" s="10"/>
      <c r="D42" s="96"/>
      <c r="E42" s="383"/>
      <c r="F42" s="384"/>
      <c r="G42" s="384"/>
      <c r="H42" s="384"/>
      <c r="I42" s="384"/>
      <c r="J42" s="384"/>
      <c r="K42" s="384"/>
      <c r="L42" s="385"/>
    </row>
    <row r="43" spans="2:12" x14ac:dyDescent="0.25">
      <c r="B43" s="182"/>
      <c r="D43" s="95" t="s">
        <v>118</v>
      </c>
      <c r="E43" s="386"/>
      <c r="F43" s="387"/>
      <c r="G43" s="387"/>
      <c r="H43" s="387"/>
      <c r="I43" s="387"/>
      <c r="J43" s="387"/>
      <c r="K43" s="387"/>
      <c r="L43" s="388"/>
    </row>
    <row r="44" spans="2:12" x14ac:dyDescent="0.25">
      <c r="B44" s="181" t="s">
        <v>87</v>
      </c>
      <c r="C44" s="10"/>
      <c r="D44" s="96"/>
      <c r="E44" s="371"/>
      <c r="F44" s="372"/>
      <c r="G44" s="372"/>
      <c r="H44" s="372"/>
      <c r="I44" s="372"/>
      <c r="J44" s="372"/>
      <c r="K44" s="372"/>
      <c r="L44" s="373"/>
    </row>
    <row r="45" spans="2:12" x14ac:dyDescent="0.25">
      <c r="B45" s="182"/>
      <c r="D45" s="95" t="s">
        <v>203</v>
      </c>
      <c r="E45" s="374"/>
      <c r="F45" s="375"/>
      <c r="G45" s="375"/>
      <c r="H45" s="375"/>
      <c r="I45" s="375"/>
      <c r="J45" s="375"/>
      <c r="K45" s="375"/>
      <c r="L45" s="376"/>
    </row>
    <row r="46" spans="2:12" x14ac:dyDescent="0.25">
      <c r="B46" s="182"/>
      <c r="D46" s="95" t="s">
        <v>294</v>
      </c>
      <c r="E46" s="377"/>
      <c r="F46" s="378"/>
      <c r="G46" s="378"/>
      <c r="H46" s="378"/>
      <c r="I46" s="378"/>
      <c r="J46" s="378"/>
      <c r="K46" s="378"/>
      <c r="L46" s="379"/>
    </row>
    <row r="47" spans="2:12" x14ac:dyDescent="0.25">
      <c r="B47" s="181" t="s">
        <v>98</v>
      </c>
      <c r="C47" s="10"/>
      <c r="D47" s="96"/>
      <c r="E47" s="383"/>
      <c r="F47" s="384"/>
      <c r="G47" s="384"/>
      <c r="H47" s="384"/>
      <c r="I47" s="384"/>
      <c r="J47" s="384"/>
      <c r="K47" s="384"/>
      <c r="L47" s="385"/>
    </row>
    <row r="48" spans="2:12" x14ac:dyDescent="0.25">
      <c r="B48" s="182"/>
      <c r="D48" s="185"/>
      <c r="E48" s="374"/>
      <c r="F48" s="375"/>
      <c r="G48" s="375"/>
      <c r="H48" s="375"/>
      <c r="I48" s="375"/>
      <c r="J48" s="375"/>
      <c r="K48" s="375"/>
      <c r="L48" s="376"/>
    </row>
    <row r="49" spans="2:13" x14ac:dyDescent="0.25">
      <c r="B49" s="182"/>
      <c r="D49" s="95" t="s">
        <v>106</v>
      </c>
      <c r="E49" s="389"/>
      <c r="F49" s="390"/>
      <c r="G49" s="390"/>
      <c r="H49" s="390"/>
      <c r="I49" s="390"/>
      <c r="J49" s="390"/>
      <c r="K49" s="390"/>
      <c r="L49" s="391"/>
    </row>
    <row r="50" spans="2:13" x14ac:dyDescent="0.25">
      <c r="B50" s="182"/>
      <c r="D50" s="95"/>
      <c r="E50" s="374"/>
      <c r="F50" s="375"/>
      <c r="G50" s="375"/>
      <c r="H50" s="375"/>
      <c r="I50" s="375"/>
      <c r="J50" s="375"/>
      <c r="K50" s="375"/>
      <c r="L50" s="376"/>
    </row>
    <row r="51" spans="2:13" x14ac:dyDescent="0.25">
      <c r="B51" s="182"/>
      <c r="D51" s="95" t="s">
        <v>107</v>
      </c>
      <c r="E51" s="374"/>
      <c r="F51" s="375"/>
      <c r="G51" s="375"/>
      <c r="H51" s="375"/>
      <c r="I51" s="375"/>
      <c r="J51" s="375"/>
      <c r="K51" s="375"/>
      <c r="L51" s="376"/>
    </row>
    <row r="52" spans="2:13" x14ac:dyDescent="0.25">
      <c r="B52" s="182"/>
      <c r="D52" s="95"/>
      <c r="E52" s="386"/>
      <c r="F52" s="387"/>
      <c r="G52" s="387"/>
      <c r="H52" s="387"/>
      <c r="I52" s="387"/>
      <c r="J52" s="387"/>
      <c r="K52" s="387"/>
      <c r="L52" s="388"/>
    </row>
    <row r="53" spans="2:13" x14ac:dyDescent="0.25">
      <c r="B53" s="181" t="s">
        <v>99</v>
      </c>
      <c r="C53" s="10"/>
      <c r="D53" s="11"/>
      <c r="E53" s="371"/>
      <c r="F53" s="372"/>
      <c r="G53" s="372"/>
      <c r="H53" s="372"/>
      <c r="I53" s="372"/>
      <c r="J53" s="372"/>
      <c r="K53" s="372"/>
      <c r="L53" s="373"/>
    </row>
    <row r="54" spans="2:13" x14ac:dyDescent="0.25">
      <c r="B54" s="182"/>
      <c r="D54" s="92"/>
      <c r="E54" s="374"/>
      <c r="F54" s="375"/>
      <c r="G54" s="375"/>
      <c r="H54" s="375"/>
      <c r="I54" s="375"/>
      <c r="J54" s="375"/>
      <c r="K54" s="375"/>
      <c r="L54" s="376"/>
    </row>
    <row r="55" spans="2:13" x14ac:dyDescent="0.25">
      <c r="B55" s="182"/>
      <c r="D55" s="42"/>
      <c r="E55" s="377"/>
      <c r="F55" s="378"/>
      <c r="G55" s="378"/>
      <c r="H55" s="378"/>
      <c r="I55" s="378"/>
      <c r="J55" s="378"/>
      <c r="K55" s="378"/>
      <c r="L55" s="379"/>
    </row>
    <row r="56" spans="2:13" x14ac:dyDescent="0.25">
      <c r="B56" s="181" t="s">
        <v>100</v>
      </c>
      <c r="C56" s="10"/>
      <c r="D56" s="11"/>
      <c r="E56" s="371"/>
      <c r="F56" s="372"/>
      <c r="G56" s="372"/>
      <c r="H56" s="372"/>
      <c r="I56" s="372"/>
      <c r="J56" s="372"/>
      <c r="K56" s="372"/>
      <c r="L56" s="373"/>
    </row>
    <row r="57" spans="2:13" x14ac:dyDescent="0.25">
      <c r="B57" s="182"/>
      <c r="D57" s="92"/>
      <c r="E57" s="374"/>
      <c r="F57" s="375"/>
      <c r="G57" s="375"/>
      <c r="H57" s="375"/>
      <c r="I57" s="375"/>
      <c r="J57" s="375"/>
      <c r="K57" s="375"/>
      <c r="L57" s="376"/>
    </row>
    <row r="58" spans="2:13" x14ac:dyDescent="0.25">
      <c r="B58" s="183"/>
      <c r="C58" s="94"/>
      <c r="D58" s="43"/>
      <c r="E58" s="377"/>
      <c r="F58" s="378"/>
      <c r="G58" s="378"/>
      <c r="H58" s="378"/>
      <c r="I58" s="378"/>
      <c r="J58" s="378"/>
      <c r="K58" s="378"/>
      <c r="L58" s="379"/>
    </row>
    <row r="59" spans="2:13" x14ac:dyDescent="0.2">
      <c r="M59" s="193" t="s">
        <v>216</v>
      </c>
    </row>
  </sheetData>
  <sheetProtection selectLockedCells="1"/>
  <mergeCells count="41">
    <mergeCell ref="B7:L8"/>
    <mergeCell ref="E53:L53"/>
    <mergeCell ref="E55:L55"/>
    <mergeCell ref="E56:L56"/>
    <mergeCell ref="E58:L58"/>
    <mergeCell ref="E28:L28"/>
    <mergeCell ref="E39:L39"/>
    <mergeCell ref="E31:L31"/>
    <mergeCell ref="E34:L34"/>
    <mergeCell ref="E36:L36"/>
    <mergeCell ref="E37:L37"/>
    <mergeCell ref="E45:L45"/>
    <mergeCell ref="E48:L48"/>
    <mergeCell ref="E50:L50"/>
    <mergeCell ref="E51:L51"/>
    <mergeCell ref="E54:L54"/>
    <mergeCell ref="E40:L40"/>
    <mergeCell ref="E41:L41"/>
    <mergeCell ref="E42:L42"/>
    <mergeCell ref="E43:L43"/>
    <mergeCell ref="E57:L57"/>
    <mergeCell ref="E44:L44"/>
    <mergeCell ref="E46:L46"/>
    <mergeCell ref="E47:L47"/>
    <mergeCell ref="E49:L49"/>
    <mergeCell ref="E52:L52"/>
    <mergeCell ref="E10:K10"/>
    <mergeCell ref="E11:K11"/>
    <mergeCell ref="E12:K12"/>
    <mergeCell ref="E15:K15"/>
    <mergeCell ref="E13:K13"/>
    <mergeCell ref="E14:K14"/>
    <mergeCell ref="E33:L33"/>
    <mergeCell ref="E35:L35"/>
    <mergeCell ref="E38:L38"/>
    <mergeCell ref="E25:L25"/>
    <mergeCell ref="E26:L26"/>
    <mergeCell ref="E27:L27"/>
    <mergeCell ref="E29:L29"/>
    <mergeCell ref="E32:L32"/>
    <mergeCell ref="E30:L30"/>
  </mergeCells>
  <conditionalFormatting sqref="I22">
    <cfRule type="expression" dxfId="210" priority="154">
      <formula>OR($E$22 = "No",$E$22="Discreetly Damp")</formula>
    </cfRule>
    <cfRule type="expression" dxfId="209" priority="155">
      <formula>AND($E$22 &lt;&gt; "No",$E$22&lt;&gt;"Discreetly Damp")</formula>
    </cfRule>
  </conditionalFormatting>
  <dataValidations count="3">
    <dataValidation type="list" allowBlank="1" showInputMessage="1" showErrorMessage="1" sqref="G18:G19 C18:C20" xr:uid="{70CC6F6D-6C8B-4A89-953F-C3A0D06DE9C3}">
      <formula1>"No, Yes"</formula1>
    </dataValidation>
    <dataValidation type="list" allowBlank="1" showInputMessage="1" showErrorMessage="1" sqref="E22" xr:uid="{67AADF81-D99A-4E0B-886F-C39DCCF4ACE9}">
      <formula1>"No,Yes,Discreetly Damp,For A&amp;S Only,Bar+A&amp;S"</formula1>
    </dataValidation>
    <dataValidation type="list" allowBlank="1" showInputMessage="1" showErrorMessage="1" sqref="I22" xr:uid="{F350277F-9CEB-49C9-BCD4-07A42B4131E6}">
      <formula1>"Site,Site*,SCA"</formula1>
    </dataValidation>
  </dataValidations>
  <printOptions horizontalCentered="1"/>
  <pageMargins left="0.25" right="0.25" top="0.5" bottom="0.5" header="0.3" footer="0.3"/>
  <pageSetup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0A2F1-6D2C-44E1-AACE-A8C01FD155B0}">
  <sheetPr codeName="Sheet7">
    <pageSetUpPr fitToPage="1"/>
  </sheetPr>
  <dimension ref="A1:Y52"/>
  <sheetViews>
    <sheetView showGridLines="0" zoomScaleNormal="100" workbookViewId="0">
      <selection activeCell="D24" sqref="D24:I24"/>
    </sheetView>
  </sheetViews>
  <sheetFormatPr defaultRowHeight="15" x14ac:dyDescent="0.25"/>
  <cols>
    <col min="1" max="1" width="3.5703125" style="1" customWidth="1"/>
    <col min="2" max="2" width="16" customWidth="1"/>
    <col min="3" max="4" width="12.5703125" customWidth="1"/>
    <col min="5" max="5" width="12.28515625" customWidth="1"/>
    <col min="6" max="6" width="12.140625" customWidth="1"/>
    <col min="7" max="7" width="15.28515625" customWidth="1"/>
    <col min="8" max="8" width="17.28515625" customWidth="1"/>
    <col min="9" max="9" width="11.5703125" customWidth="1"/>
    <col min="10" max="10" width="10.5703125" customWidth="1"/>
    <col min="11" max="11" width="3.5703125" style="1" customWidth="1"/>
    <col min="12" max="12" width="3.85546875" customWidth="1"/>
  </cols>
  <sheetData>
    <row r="1" spans="1:25" s="1" customFormat="1" ht="20.100000000000001" customHeight="1" x14ac:dyDescent="0.25"/>
    <row r="2" spans="1:25" s="1" customFormat="1" ht="23.65" customHeight="1" x14ac:dyDescent="0.25">
      <c r="B2" s="255" t="str">
        <f>'2(a)-Staff'!B2</f>
        <v>EVENT BID: {Enter Event Name on Agreement tab.}</v>
      </c>
      <c r="C2" s="292"/>
      <c r="D2" s="292"/>
      <c r="E2" s="292"/>
      <c r="F2" s="292"/>
      <c r="G2" s="292"/>
      <c r="H2" s="48"/>
      <c r="I2" s="48"/>
      <c r="J2" s="24" t="s">
        <v>65</v>
      </c>
      <c r="R2" s="23"/>
      <c r="Y2" s="2"/>
    </row>
    <row r="3" spans="1:25" x14ac:dyDescent="0.25">
      <c r="B3" s="293" t="str">
        <f>'3-Site Information'!B3</f>
        <v>Submitted by the {Enter Group #1 Name on Agreement tab.} and the {Enter Group #2 Name on Agreement tab.}</v>
      </c>
      <c r="J3" s="3" t="s">
        <v>250</v>
      </c>
    </row>
    <row r="4" spans="1:25" x14ac:dyDescent="0.25">
      <c r="C4" s="294"/>
    </row>
    <row r="5" spans="1:25" ht="15.75" x14ac:dyDescent="0.25">
      <c r="B5" s="19" t="str">
        <f>IF(C5=F5,"Date of Event","Date Event Starts")</f>
        <v>Date of Event</v>
      </c>
      <c r="C5" s="295" t="str">
        <f>'1-Agreement'!F71</f>
        <v>{Enter Event Date on Agreement tab.}</v>
      </c>
      <c r="D5" s="296"/>
      <c r="E5" s="297" t="s">
        <v>226</v>
      </c>
      <c r="F5" s="298" t="str">
        <f>'1-Agreement'!F72</f>
        <v>{Enter Event Date on Agreement tab.}</v>
      </c>
    </row>
    <row r="6" spans="1:25" s="1" customFormat="1" ht="19.149999999999999" customHeight="1" x14ac:dyDescent="0.25">
      <c r="A6" s="89"/>
      <c r="B6" s="19" t="s">
        <v>222</v>
      </c>
      <c r="C6" s="200"/>
      <c r="E6" s="19" t="s">
        <v>224</v>
      </c>
      <c r="F6" s="200"/>
      <c r="K6" s="89"/>
      <c r="S6" s="20"/>
    </row>
    <row r="7" spans="1:25" s="1" customFormat="1" ht="19.149999999999999" customHeight="1" x14ac:dyDescent="0.25">
      <c r="B7" s="19" t="s">
        <v>223</v>
      </c>
      <c r="C7" s="200"/>
      <c r="E7" s="19" t="s">
        <v>225</v>
      </c>
      <c r="F7" s="200"/>
      <c r="S7" s="20"/>
    </row>
    <row r="8" spans="1:25" x14ac:dyDescent="0.25">
      <c r="C8" s="299"/>
      <c r="D8" s="141"/>
      <c r="E8" s="141"/>
      <c r="F8" s="299"/>
      <c r="J8" s="1"/>
      <c r="S8" s="300"/>
    </row>
    <row r="9" spans="1:25" ht="14.65" customHeight="1" x14ac:dyDescent="0.25">
      <c r="B9" s="1" t="s">
        <v>326</v>
      </c>
      <c r="C9" s="219"/>
      <c r="D9" s="219"/>
      <c r="E9" s="219"/>
      <c r="F9" s="219"/>
      <c r="G9" s="219"/>
      <c r="H9" s="219"/>
      <c r="I9" s="219"/>
      <c r="J9" s="219"/>
      <c r="M9" s="51"/>
      <c r="N9" s="51"/>
      <c r="O9" s="51"/>
      <c r="P9" s="51"/>
      <c r="Q9" s="51"/>
    </row>
    <row r="10" spans="1:25" x14ac:dyDescent="0.25">
      <c r="B10" s="1" t="s">
        <v>327</v>
      </c>
      <c r="C10" s="219"/>
      <c r="D10" s="219"/>
      <c r="E10" s="219"/>
      <c r="F10" s="219"/>
      <c r="G10" s="219"/>
      <c r="H10" s="393" t="s">
        <v>328</v>
      </c>
      <c r="I10" s="394"/>
      <c r="J10" s="394"/>
      <c r="M10" s="51"/>
      <c r="N10" s="51"/>
      <c r="O10" s="51"/>
      <c r="P10" s="51"/>
      <c r="Q10" s="51"/>
    </row>
    <row r="11" spans="1:25" x14ac:dyDescent="0.25">
      <c r="B11" s="219"/>
      <c r="C11" s="219"/>
      <c r="D11" s="219"/>
      <c r="E11" s="219"/>
      <c r="F11" s="219"/>
      <c r="G11" s="219"/>
      <c r="H11" s="219"/>
      <c r="I11" s="219"/>
      <c r="J11" s="219"/>
      <c r="M11" s="51"/>
      <c r="N11" s="51"/>
      <c r="O11" s="51"/>
      <c r="P11" s="51"/>
      <c r="Q11" s="51"/>
    </row>
    <row r="12" spans="1:25" x14ac:dyDescent="0.25">
      <c r="B12" s="55" t="s">
        <v>227</v>
      </c>
      <c r="C12" s="51"/>
      <c r="D12" s="51"/>
      <c r="E12" s="51"/>
      <c r="F12" s="51"/>
      <c r="G12" s="51"/>
      <c r="H12" s="51"/>
      <c r="I12" s="51"/>
      <c r="J12" s="301"/>
      <c r="M12" s="51"/>
      <c r="N12" s="51"/>
      <c r="O12" s="51"/>
      <c r="P12" s="51"/>
      <c r="Q12" s="51"/>
    </row>
    <row r="13" spans="1:25" x14ac:dyDescent="0.25">
      <c r="B13" s="55"/>
      <c r="C13" s="51"/>
      <c r="D13" s="51"/>
      <c r="E13" s="51"/>
      <c r="F13" s="51"/>
      <c r="G13" s="51"/>
      <c r="H13" s="51"/>
      <c r="I13" s="51"/>
      <c r="J13" s="301"/>
      <c r="M13" s="51"/>
      <c r="N13" s="51"/>
      <c r="O13" s="51"/>
      <c r="P13" s="51"/>
      <c r="Q13" s="51"/>
    </row>
    <row r="14" spans="1:25" s="1" customFormat="1" x14ac:dyDescent="0.25">
      <c r="B14" s="302"/>
      <c r="C14" s="303" t="s">
        <v>206</v>
      </c>
      <c r="D14" s="395" t="s">
        <v>66</v>
      </c>
      <c r="E14" s="395"/>
      <c r="F14" s="395"/>
      <c r="G14" s="395"/>
      <c r="H14" s="395"/>
      <c r="I14" s="395"/>
      <c r="J14" s="85"/>
      <c r="M14" s="85"/>
      <c r="N14" s="85"/>
      <c r="O14" s="85"/>
      <c r="P14" s="85"/>
      <c r="Q14" s="85"/>
    </row>
    <row r="15" spans="1:25" ht="16.5" customHeight="1" x14ac:dyDescent="0.25">
      <c r="B15" s="304"/>
      <c r="C15" s="211"/>
      <c r="D15" s="392"/>
      <c r="E15" s="392"/>
      <c r="F15" s="392"/>
      <c r="G15" s="392"/>
      <c r="H15" s="392"/>
      <c r="I15" s="392"/>
      <c r="J15" s="290"/>
      <c r="M15" s="290"/>
      <c r="N15" s="290"/>
      <c r="O15" s="290"/>
      <c r="P15" s="290"/>
      <c r="Q15" s="290"/>
    </row>
    <row r="16" spans="1:25" ht="16.5" customHeight="1" x14ac:dyDescent="0.25">
      <c r="B16" s="304"/>
      <c r="C16" s="211"/>
      <c r="D16" s="392"/>
      <c r="E16" s="392"/>
      <c r="F16" s="392"/>
      <c r="G16" s="392"/>
      <c r="H16" s="392"/>
      <c r="I16" s="392"/>
      <c r="J16" s="290"/>
      <c r="M16" s="290"/>
      <c r="N16" s="290"/>
      <c r="O16" s="290"/>
      <c r="P16" s="290"/>
      <c r="Q16" s="290"/>
    </row>
    <row r="17" spans="1:17" ht="16.5" customHeight="1" x14ac:dyDescent="0.25">
      <c r="A17" s="89"/>
      <c r="B17" s="304"/>
      <c r="C17" s="211"/>
      <c r="D17" s="392"/>
      <c r="E17" s="392"/>
      <c r="F17" s="392"/>
      <c r="G17" s="392"/>
      <c r="H17" s="392"/>
      <c r="I17" s="392"/>
      <c r="J17" s="290"/>
      <c r="K17" s="89"/>
      <c r="M17" s="290"/>
      <c r="N17" s="290"/>
      <c r="O17" s="290"/>
      <c r="P17" s="290"/>
      <c r="Q17" s="290"/>
    </row>
    <row r="18" spans="1:17" ht="16.5" customHeight="1" x14ac:dyDescent="0.25">
      <c r="B18" s="304"/>
      <c r="C18" s="211"/>
      <c r="D18" s="392"/>
      <c r="E18" s="392"/>
      <c r="F18" s="392"/>
      <c r="G18" s="392"/>
      <c r="H18" s="392"/>
      <c r="I18" s="392"/>
      <c r="J18" s="290"/>
      <c r="M18" s="290"/>
      <c r="N18" s="290"/>
      <c r="O18" s="290"/>
      <c r="P18" s="290"/>
      <c r="Q18" s="290"/>
    </row>
    <row r="19" spans="1:17" ht="16.5" customHeight="1" x14ac:dyDescent="0.25">
      <c r="B19" s="304"/>
      <c r="C19" s="211"/>
      <c r="D19" s="392"/>
      <c r="E19" s="392"/>
      <c r="F19" s="392"/>
      <c r="G19" s="392"/>
      <c r="H19" s="392"/>
      <c r="I19" s="392"/>
      <c r="J19" s="290"/>
      <c r="M19" s="290"/>
      <c r="N19" s="290"/>
      <c r="O19" s="290"/>
      <c r="P19" s="290"/>
      <c r="Q19" s="290"/>
    </row>
    <row r="20" spans="1:17" ht="16.5" customHeight="1" x14ac:dyDescent="0.25">
      <c r="B20" s="304"/>
      <c r="C20" s="211"/>
      <c r="D20" s="392"/>
      <c r="E20" s="392"/>
      <c r="F20" s="392"/>
      <c r="G20" s="392"/>
      <c r="H20" s="392"/>
      <c r="I20" s="392"/>
      <c r="J20" s="290"/>
      <c r="M20" s="290"/>
      <c r="N20" s="290"/>
      <c r="O20" s="290"/>
      <c r="P20" s="290"/>
      <c r="Q20" s="290"/>
    </row>
    <row r="21" spans="1:17" ht="16.5" customHeight="1" x14ac:dyDescent="0.25">
      <c r="B21" s="304"/>
      <c r="C21" s="211"/>
      <c r="D21" s="392"/>
      <c r="E21" s="392"/>
      <c r="F21" s="392"/>
      <c r="G21" s="392"/>
      <c r="H21" s="392"/>
      <c r="I21" s="392"/>
      <c r="J21" s="290"/>
      <c r="M21" s="290"/>
      <c r="N21" s="290"/>
      <c r="O21" s="290"/>
      <c r="P21" s="290"/>
      <c r="Q21" s="290"/>
    </row>
    <row r="22" spans="1:17" ht="16.5" customHeight="1" x14ac:dyDescent="0.25">
      <c r="B22" s="304"/>
      <c r="C22" s="211"/>
      <c r="D22" s="392"/>
      <c r="E22" s="392"/>
      <c r="F22" s="392"/>
      <c r="G22" s="392"/>
      <c r="H22" s="392"/>
      <c r="I22" s="392"/>
      <c r="J22" s="290"/>
      <c r="M22" s="290"/>
      <c r="N22" s="290"/>
      <c r="O22" s="290"/>
      <c r="P22" s="290"/>
      <c r="Q22" s="290"/>
    </row>
    <row r="23" spans="1:17" ht="16.5" customHeight="1" x14ac:dyDescent="0.25">
      <c r="B23" s="304"/>
      <c r="C23" s="211"/>
      <c r="D23" s="392"/>
      <c r="E23" s="392"/>
      <c r="F23" s="392"/>
      <c r="G23" s="392"/>
      <c r="H23" s="392"/>
      <c r="I23" s="392"/>
      <c r="J23" s="290"/>
      <c r="M23" s="290"/>
      <c r="N23" s="290"/>
      <c r="O23" s="290"/>
      <c r="P23" s="290"/>
      <c r="Q23" s="290"/>
    </row>
    <row r="24" spans="1:17" ht="16.5" customHeight="1" x14ac:dyDescent="0.25">
      <c r="B24" s="304"/>
      <c r="C24" s="211"/>
      <c r="D24" s="392"/>
      <c r="E24" s="392"/>
      <c r="F24" s="392"/>
      <c r="G24" s="392"/>
      <c r="H24" s="392"/>
      <c r="I24" s="392"/>
      <c r="J24" s="290"/>
      <c r="M24" s="290"/>
      <c r="N24" s="290"/>
      <c r="O24" s="290"/>
      <c r="P24" s="290"/>
      <c r="Q24" s="290"/>
    </row>
    <row r="25" spans="1:17" ht="16.5" customHeight="1" x14ac:dyDescent="0.25">
      <c r="B25" s="304"/>
      <c r="C25" s="211"/>
      <c r="D25" s="392"/>
      <c r="E25" s="392"/>
      <c r="F25" s="392"/>
      <c r="G25" s="392"/>
      <c r="H25" s="392"/>
      <c r="I25" s="392"/>
      <c r="J25" s="290"/>
      <c r="M25" s="290"/>
      <c r="N25" s="290"/>
      <c r="O25" s="290"/>
      <c r="P25" s="290"/>
      <c r="Q25" s="290"/>
    </row>
    <row r="26" spans="1:17" ht="16.5" customHeight="1" x14ac:dyDescent="0.25">
      <c r="B26" s="304"/>
      <c r="C26" s="211"/>
      <c r="D26" s="392"/>
      <c r="E26" s="392"/>
      <c r="F26" s="392"/>
      <c r="G26" s="392"/>
      <c r="H26" s="392"/>
      <c r="I26" s="392"/>
      <c r="J26" s="290"/>
      <c r="M26" s="290"/>
      <c r="N26" s="290"/>
      <c r="O26" s="290"/>
      <c r="P26" s="290"/>
      <c r="Q26" s="290"/>
    </row>
    <row r="27" spans="1:17" ht="16.5" customHeight="1" x14ac:dyDescent="0.25">
      <c r="B27" s="304"/>
      <c r="C27" s="211"/>
      <c r="D27" s="392"/>
      <c r="E27" s="392"/>
      <c r="F27" s="392"/>
      <c r="G27" s="392"/>
      <c r="H27" s="392"/>
      <c r="I27" s="392"/>
      <c r="J27" s="290"/>
      <c r="M27" s="290"/>
      <c r="N27" s="290"/>
      <c r="O27" s="290"/>
      <c r="P27" s="290"/>
      <c r="Q27" s="290"/>
    </row>
    <row r="28" spans="1:17" ht="16.5" customHeight="1" x14ac:dyDescent="0.25">
      <c r="B28" s="304"/>
      <c r="C28" s="211"/>
      <c r="D28" s="392"/>
      <c r="E28" s="392"/>
      <c r="F28" s="392"/>
      <c r="G28" s="392"/>
      <c r="H28" s="392"/>
      <c r="I28" s="392"/>
      <c r="J28" s="290"/>
      <c r="M28" s="290"/>
      <c r="N28" s="290"/>
      <c r="O28" s="290"/>
      <c r="P28" s="290"/>
      <c r="Q28" s="290"/>
    </row>
    <row r="29" spans="1:17" ht="16.5" customHeight="1" x14ac:dyDescent="0.25">
      <c r="B29" s="304"/>
      <c r="C29" s="211"/>
      <c r="D29" s="392"/>
      <c r="E29" s="392"/>
      <c r="F29" s="392"/>
      <c r="G29" s="392"/>
      <c r="H29" s="392"/>
      <c r="I29" s="392"/>
      <c r="J29" s="290"/>
      <c r="M29" s="290"/>
      <c r="N29" s="290"/>
      <c r="O29" s="290"/>
      <c r="P29" s="290"/>
      <c r="Q29" s="290"/>
    </row>
    <row r="30" spans="1:17" ht="16.5" customHeight="1" x14ac:dyDescent="0.25">
      <c r="B30" s="304"/>
      <c r="C30" s="211"/>
      <c r="D30" s="392"/>
      <c r="E30" s="392"/>
      <c r="F30" s="392"/>
      <c r="G30" s="392"/>
      <c r="H30" s="392"/>
      <c r="I30" s="392"/>
      <c r="J30" s="290"/>
      <c r="M30" s="290"/>
      <c r="N30" s="290"/>
      <c r="O30" s="290"/>
      <c r="P30" s="290"/>
      <c r="Q30" s="290"/>
    </row>
    <row r="31" spans="1:17" ht="16.5" customHeight="1" x14ac:dyDescent="0.25">
      <c r="B31" s="304"/>
      <c r="C31" s="211"/>
      <c r="D31" s="392"/>
      <c r="E31" s="392"/>
      <c r="F31" s="392"/>
      <c r="G31" s="392"/>
      <c r="H31" s="392"/>
      <c r="I31" s="392"/>
      <c r="J31" s="290"/>
      <c r="M31" s="290"/>
      <c r="N31" s="290"/>
      <c r="O31" s="290"/>
      <c r="P31" s="290"/>
      <c r="Q31" s="290"/>
    </row>
    <row r="32" spans="1:17" ht="16.5" customHeight="1" x14ac:dyDescent="0.25">
      <c r="B32" s="304"/>
      <c r="C32" s="211"/>
      <c r="D32" s="392"/>
      <c r="E32" s="392"/>
      <c r="F32" s="392"/>
      <c r="G32" s="392"/>
      <c r="H32" s="392"/>
      <c r="I32" s="392"/>
      <c r="J32" s="290"/>
      <c r="M32" s="290"/>
      <c r="N32" s="290"/>
      <c r="O32" s="290"/>
      <c r="P32" s="290"/>
      <c r="Q32" s="290"/>
    </row>
    <row r="33" spans="2:17" ht="16.5" customHeight="1" x14ac:dyDescent="0.25">
      <c r="B33" s="304"/>
      <c r="C33" s="211"/>
      <c r="D33" s="392"/>
      <c r="E33" s="392"/>
      <c r="F33" s="392"/>
      <c r="G33" s="392"/>
      <c r="H33" s="392"/>
      <c r="I33" s="392"/>
      <c r="J33" s="290"/>
      <c r="M33" s="290"/>
      <c r="N33" s="290"/>
      <c r="O33" s="290"/>
      <c r="P33" s="290"/>
      <c r="Q33" s="290"/>
    </row>
    <row r="34" spans="2:17" ht="16.5" customHeight="1" x14ac:dyDescent="0.25">
      <c r="B34" s="304"/>
      <c r="C34" s="211"/>
      <c r="D34" s="392"/>
      <c r="E34" s="392"/>
      <c r="F34" s="392"/>
      <c r="G34" s="392"/>
      <c r="H34" s="392"/>
      <c r="I34" s="392"/>
      <c r="J34" s="290"/>
      <c r="M34" s="290"/>
      <c r="N34" s="290"/>
      <c r="O34" s="290"/>
      <c r="P34" s="290"/>
      <c r="Q34" s="290"/>
    </row>
    <row r="35" spans="2:17" ht="16.5" customHeight="1" x14ac:dyDescent="0.25">
      <c r="B35" s="304"/>
      <c r="C35" s="211"/>
      <c r="D35" s="392"/>
      <c r="E35" s="392"/>
      <c r="F35" s="392"/>
      <c r="G35" s="392"/>
      <c r="H35" s="392"/>
      <c r="I35" s="392"/>
      <c r="J35" s="290"/>
      <c r="M35" s="290"/>
      <c r="N35" s="290"/>
      <c r="O35" s="290"/>
      <c r="P35" s="290"/>
      <c r="Q35" s="290"/>
    </row>
    <row r="36" spans="2:17" ht="16.5" customHeight="1" x14ac:dyDescent="0.25">
      <c r="B36" s="304"/>
      <c r="C36" s="211"/>
      <c r="D36" s="392"/>
      <c r="E36" s="392"/>
      <c r="F36" s="392"/>
      <c r="G36" s="392"/>
      <c r="H36" s="392"/>
      <c r="I36" s="392"/>
      <c r="J36" s="290"/>
      <c r="M36" s="290"/>
      <c r="N36" s="290"/>
      <c r="O36" s="290"/>
      <c r="P36" s="290"/>
      <c r="Q36" s="290"/>
    </row>
    <row r="37" spans="2:17" ht="16.5" customHeight="1" x14ac:dyDescent="0.25">
      <c r="B37" s="304"/>
      <c r="C37" s="211"/>
      <c r="D37" s="392"/>
      <c r="E37" s="392"/>
      <c r="F37" s="392"/>
      <c r="G37" s="392"/>
      <c r="H37" s="392"/>
      <c r="I37" s="392"/>
      <c r="J37" s="290"/>
      <c r="M37" s="290"/>
      <c r="N37" s="290"/>
      <c r="O37" s="290"/>
      <c r="P37" s="290"/>
      <c r="Q37" s="290"/>
    </row>
    <row r="38" spans="2:17" ht="16.5" customHeight="1" x14ac:dyDescent="0.25">
      <c r="B38" s="304"/>
      <c r="C38" s="211"/>
      <c r="D38" s="392"/>
      <c r="E38" s="392"/>
      <c r="F38" s="392"/>
      <c r="G38" s="392"/>
      <c r="H38" s="392"/>
      <c r="I38" s="392"/>
      <c r="J38" s="290"/>
      <c r="M38" s="290"/>
      <c r="N38" s="290"/>
      <c r="O38" s="290"/>
      <c r="P38" s="290"/>
      <c r="Q38" s="290"/>
    </row>
    <row r="39" spans="2:17" ht="16.5" customHeight="1" x14ac:dyDescent="0.25">
      <c r="B39" s="304"/>
      <c r="C39" s="211"/>
      <c r="D39" s="392"/>
      <c r="E39" s="392"/>
      <c r="F39" s="392"/>
      <c r="G39" s="392"/>
      <c r="H39" s="392"/>
      <c r="I39" s="392"/>
      <c r="J39" s="290"/>
      <c r="M39" s="290"/>
      <c r="N39" s="290"/>
      <c r="O39" s="290"/>
      <c r="P39" s="290"/>
      <c r="Q39" s="290"/>
    </row>
    <row r="40" spans="2:17" ht="16.5" customHeight="1" x14ac:dyDescent="0.25">
      <c r="B40" s="304"/>
      <c r="C40" s="211"/>
      <c r="D40" s="392"/>
      <c r="E40" s="392"/>
      <c r="F40" s="392"/>
      <c r="G40" s="392"/>
      <c r="H40" s="392"/>
      <c r="I40" s="392"/>
      <c r="J40" s="290"/>
      <c r="M40" s="290"/>
      <c r="N40" s="290"/>
      <c r="O40" s="290"/>
      <c r="P40" s="290"/>
      <c r="Q40" s="290"/>
    </row>
    <row r="41" spans="2:17" ht="16.5" customHeight="1" x14ac:dyDescent="0.25">
      <c r="B41" s="304"/>
      <c r="C41" s="211"/>
      <c r="D41" s="392"/>
      <c r="E41" s="392"/>
      <c r="F41" s="392"/>
      <c r="G41" s="392"/>
      <c r="H41" s="392"/>
      <c r="I41" s="392"/>
      <c r="J41" s="290"/>
      <c r="M41" s="290"/>
      <c r="N41" s="290"/>
      <c r="O41" s="290"/>
      <c r="P41" s="290"/>
      <c r="Q41" s="290"/>
    </row>
    <row r="42" spans="2:17" ht="16.5" customHeight="1" x14ac:dyDescent="0.25">
      <c r="B42" s="304"/>
      <c r="C42" s="211"/>
      <c r="D42" s="392"/>
      <c r="E42" s="392"/>
      <c r="F42" s="392"/>
      <c r="G42" s="392"/>
      <c r="H42" s="392"/>
      <c r="I42" s="392"/>
      <c r="J42" s="290"/>
      <c r="M42" s="290"/>
      <c r="N42" s="290"/>
      <c r="O42" s="290"/>
      <c r="P42" s="290"/>
      <c r="Q42" s="290"/>
    </row>
    <row r="43" spans="2:17" ht="16.5" customHeight="1" x14ac:dyDescent="0.25">
      <c r="B43" s="304"/>
      <c r="C43" s="211"/>
      <c r="D43" s="392"/>
      <c r="E43" s="392"/>
      <c r="F43" s="392"/>
      <c r="G43" s="392"/>
      <c r="H43" s="392"/>
      <c r="I43" s="392"/>
      <c r="J43" s="290"/>
      <c r="M43" s="290"/>
      <c r="N43" s="290"/>
      <c r="O43" s="290"/>
      <c r="P43" s="290"/>
      <c r="Q43" s="290"/>
    </row>
    <row r="44" spans="2:17" ht="16.5" customHeight="1" x14ac:dyDescent="0.25">
      <c r="B44" s="304"/>
      <c r="C44" s="211"/>
      <c r="D44" s="392"/>
      <c r="E44" s="392"/>
      <c r="F44" s="392"/>
      <c r="G44" s="392"/>
      <c r="H44" s="392"/>
      <c r="I44" s="392"/>
      <c r="J44" s="290"/>
      <c r="M44" s="290"/>
      <c r="N44" s="290"/>
      <c r="O44" s="290"/>
      <c r="P44" s="290"/>
      <c r="Q44" s="290"/>
    </row>
    <row r="45" spans="2:17" ht="16.5" customHeight="1" x14ac:dyDescent="0.25">
      <c r="B45" s="304"/>
      <c r="C45" s="211"/>
      <c r="D45" s="392"/>
      <c r="E45" s="392"/>
      <c r="F45" s="392"/>
      <c r="G45" s="392"/>
      <c r="H45" s="392"/>
      <c r="I45" s="392"/>
      <c r="J45" s="290"/>
      <c r="M45" s="290"/>
      <c r="N45" s="290"/>
      <c r="O45" s="290"/>
      <c r="P45" s="290"/>
      <c r="Q45" s="290"/>
    </row>
    <row r="46" spans="2:17" ht="16.5" customHeight="1" x14ac:dyDescent="0.25">
      <c r="B46" s="304"/>
      <c r="C46" s="211"/>
      <c r="D46" s="392"/>
      <c r="E46" s="392"/>
      <c r="F46" s="392"/>
      <c r="G46" s="392"/>
      <c r="H46" s="392"/>
      <c r="I46" s="392"/>
      <c r="J46" s="290"/>
      <c r="M46" s="290"/>
      <c r="N46" s="290"/>
      <c r="O46" s="290"/>
      <c r="P46" s="290"/>
      <c r="Q46" s="290"/>
    </row>
    <row r="47" spans="2:17" ht="16.5" customHeight="1" x14ac:dyDescent="0.25">
      <c r="B47" s="304"/>
      <c r="C47" s="200"/>
      <c r="D47" s="392"/>
      <c r="E47" s="392"/>
      <c r="F47" s="392"/>
      <c r="G47" s="392"/>
      <c r="H47" s="392"/>
      <c r="I47" s="392"/>
      <c r="J47" s="290"/>
      <c r="M47" s="290"/>
      <c r="N47" s="290"/>
      <c r="O47" s="290"/>
      <c r="P47" s="290"/>
      <c r="Q47" s="290"/>
    </row>
    <row r="48" spans="2:17" ht="16.5" customHeight="1" x14ac:dyDescent="0.25">
      <c r="B48" s="304"/>
      <c r="C48" s="200"/>
      <c r="D48" s="392"/>
      <c r="E48" s="392"/>
      <c r="F48" s="392"/>
      <c r="G48" s="392"/>
      <c r="H48" s="392"/>
      <c r="I48" s="392"/>
      <c r="J48" s="290"/>
      <c r="M48" s="290"/>
      <c r="N48" s="290"/>
      <c r="O48" s="290"/>
      <c r="P48" s="290"/>
      <c r="Q48" s="290"/>
    </row>
    <row r="49" spans="2:17" ht="16.5" customHeight="1" x14ac:dyDescent="0.25">
      <c r="B49" s="304"/>
      <c r="C49" s="200"/>
      <c r="D49" s="392"/>
      <c r="E49" s="392"/>
      <c r="F49" s="392"/>
      <c r="G49" s="392"/>
      <c r="H49" s="392"/>
      <c r="I49" s="392"/>
      <c r="J49" s="290"/>
      <c r="M49" s="290"/>
      <c r="N49" s="290"/>
      <c r="O49" s="290"/>
      <c r="P49" s="290"/>
      <c r="Q49" s="290"/>
    </row>
    <row r="50" spans="2:17" ht="16.5" customHeight="1" x14ac:dyDescent="0.25">
      <c r="B50" s="305"/>
      <c r="C50" s="200"/>
      <c r="D50" s="392"/>
      <c r="E50" s="392"/>
      <c r="F50" s="392"/>
      <c r="G50" s="392"/>
      <c r="H50" s="392"/>
      <c r="I50" s="392"/>
      <c r="J50" s="290"/>
      <c r="M50" s="290"/>
      <c r="N50" s="290"/>
      <c r="O50" s="290"/>
      <c r="P50" s="290"/>
      <c r="Q50" s="290"/>
    </row>
    <row r="51" spans="2:17" x14ac:dyDescent="0.25">
      <c r="B51" s="84"/>
      <c r="C51" s="51"/>
      <c r="D51" s="51"/>
      <c r="E51" s="51"/>
      <c r="F51" s="51"/>
      <c r="G51" s="51"/>
      <c r="H51" s="51"/>
      <c r="I51" s="51"/>
      <c r="J51" s="51"/>
      <c r="K51" s="193" t="s">
        <v>216</v>
      </c>
      <c r="M51" s="51"/>
      <c r="N51" s="51"/>
      <c r="O51" s="51"/>
      <c r="P51" s="51"/>
      <c r="Q51" s="51"/>
    </row>
    <row r="52" spans="2:17" ht="14.65" customHeight="1" x14ac:dyDescent="0.25"/>
  </sheetData>
  <sheetProtection selectLockedCells="1"/>
  <mergeCells count="38">
    <mergeCell ref="H10:J10"/>
    <mergeCell ref="D35:I35"/>
    <mergeCell ref="D36:I36"/>
    <mergeCell ref="D37:I37"/>
    <mergeCell ref="D38:I38"/>
    <mergeCell ref="D30:I30"/>
    <mergeCell ref="D31:I31"/>
    <mergeCell ref="D32:I32"/>
    <mergeCell ref="D33:I33"/>
    <mergeCell ref="D34:I34"/>
    <mergeCell ref="D14:I14"/>
    <mergeCell ref="D16:I16"/>
    <mergeCell ref="D17:I17"/>
    <mergeCell ref="D18:I18"/>
    <mergeCell ref="D29:I29"/>
    <mergeCell ref="D19:I19"/>
    <mergeCell ref="D39:I39"/>
    <mergeCell ref="D40:I40"/>
    <mergeCell ref="D41:I41"/>
    <mergeCell ref="D42:I42"/>
    <mergeCell ref="D24:I24"/>
    <mergeCell ref="D25:I25"/>
    <mergeCell ref="D26:I26"/>
    <mergeCell ref="D27:I27"/>
    <mergeCell ref="D28:I28"/>
    <mergeCell ref="D20:I20"/>
    <mergeCell ref="D21:I21"/>
    <mergeCell ref="D22:I22"/>
    <mergeCell ref="D23:I23"/>
    <mergeCell ref="D15:I15"/>
    <mergeCell ref="D48:I48"/>
    <mergeCell ref="D49:I49"/>
    <mergeCell ref="D50:I50"/>
    <mergeCell ref="D43:I43"/>
    <mergeCell ref="D44:I44"/>
    <mergeCell ref="D45:I45"/>
    <mergeCell ref="D46:I46"/>
    <mergeCell ref="D47:I47"/>
  </mergeCells>
  <conditionalFormatting sqref="E5:F5">
    <cfRule type="expression" dxfId="208" priority="2">
      <formula>$C$5=$F$5</formula>
    </cfRule>
  </conditionalFormatting>
  <hyperlinks>
    <hyperlink ref="H10" r:id="rId1" xr:uid="{58F632F7-5EB8-4736-B5DB-5820293AC0C0}"/>
  </hyperlinks>
  <printOptions horizontalCentered="1"/>
  <pageMargins left="0.25" right="0.25" top="0.5" bottom="0.5" header="0.3" footer="0.3"/>
  <pageSetup scale="8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CF85A-1BCE-4D27-9E20-30C62DA5490E}">
  <sheetPr codeName="Sheet5">
    <pageSetUpPr fitToPage="1"/>
  </sheetPr>
  <dimension ref="A1:P57"/>
  <sheetViews>
    <sheetView showGridLines="0" zoomScaleNormal="100" workbookViewId="0">
      <selection activeCell="M45" sqref="M45"/>
    </sheetView>
  </sheetViews>
  <sheetFormatPr defaultColWidth="8.7109375" defaultRowHeight="15" x14ac:dyDescent="0.25"/>
  <cols>
    <col min="1" max="1" width="3.5703125" style="87" customWidth="1"/>
    <col min="2" max="2" width="5.5703125" style="1" customWidth="1"/>
    <col min="3" max="3" width="7.5703125" style="1" customWidth="1"/>
    <col min="4" max="4" width="12" style="1" customWidth="1"/>
    <col min="5" max="6" width="8.7109375" style="1" customWidth="1"/>
    <col min="7" max="7" width="2.7109375" style="1" customWidth="1"/>
    <col min="8" max="8" width="11.42578125" style="1" customWidth="1"/>
    <col min="9" max="9" width="2.5703125" style="1" customWidth="1"/>
    <col min="10" max="10" width="11.7109375" style="1" customWidth="1"/>
    <col min="11" max="11" width="13.5703125" style="1" customWidth="1"/>
    <col min="12" max="12" width="12.140625" style="1" customWidth="1"/>
    <col min="13" max="13" width="12.85546875" style="1" customWidth="1"/>
    <col min="14" max="15" width="3.42578125" style="195" customWidth="1"/>
    <col min="16" max="16" width="3.5703125" style="195" customWidth="1"/>
    <col min="17" max="16384" width="8.7109375" style="1"/>
  </cols>
  <sheetData>
    <row r="1" spans="1:16" ht="20.100000000000001" customHeight="1" x14ac:dyDescent="0.25"/>
    <row r="2" spans="1:16" ht="23.65" customHeight="1" x14ac:dyDescent="0.25">
      <c r="B2" s="396" t="str">
        <f>'2(a)-Staff'!B2</f>
        <v>EVENT BID: {Enter Event Name on Agreement tab.}</v>
      </c>
      <c r="C2" s="396"/>
      <c r="D2" s="396"/>
      <c r="E2" s="396"/>
      <c r="F2" s="396"/>
      <c r="G2" s="396"/>
      <c r="H2" s="396"/>
      <c r="I2" s="396"/>
      <c r="J2" s="396"/>
      <c r="K2" s="396"/>
      <c r="N2" s="190"/>
      <c r="O2" s="191" t="s">
        <v>76</v>
      </c>
    </row>
    <row r="3" spans="1:16" x14ac:dyDescent="0.25">
      <c r="B3" s="116" t="str">
        <f>'3-Site Information'!B3</f>
        <v>Submitted by the {Enter Group #1 Name on Agreement tab.} and the {Enter Group #2 Name on Agreement tab.}</v>
      </c>
      <c r="N3" s="190"/>
      <c r="O3" s="198" t="s">
        <v>251</v>
      </c>
    </row>
    <row r="4" spans="1:16" ht="8.65" customHeight="1" x14ac:dyDescent="0.25">
      <c r="O4" s="196"/>
    </row>
    <row r="5" spans="1:16" ht="18.75" x14ac:dyDescent="0.25">
      <c r="A5" s="186"/>
      <c r="B5" s="4" t="s">
        <v>63</v>
      </c>
      <c r="P5" s="197"/>
    </row>
    <row r="6" spans="1:16" x14ac:dyDescent="0.25">
      <c r="D6" s="15" t="s">
        <v>29</v>
      </c>
      <c r="E6" s="8"/>
      <c r="F6" s="8"/>
      <c r="G6" s="8"/>
      <c r="H6" s="8"/>
      <c r="I6" s="8"/>
      <c r="J6" s="8"/>
      <c r="K6" s="8"/>
      <c r="L6" s="9"/>
      <c r="M6" s="30"/>
    </row>
    <row r="7" spans="1:16" x14ac:dyDescent="0.25">
      <c r="D7" s="16" t="s">
        <v>27</v>
      </c>
      <c r="E7" s="10"/>
      <c r="F7" s="10"/>
      <c r="G7" s="10"/>
      <c r="H7" s="10"/>
      <c r="I7" s="10"/>
      <c r="J7" s="10"/>
      <c r="K7" s="10"/>
      <c r="L7" s="11"/>
      <c r="M7" s="36"/>
    </row>
    <row r="8" spans="1:16" x14ac:dyDescent="0.25">
      <c r="D8" s="17"/>
      <c r="E8" s="15" t="s">
        <v>0</v>
      </c>
      <c r="F8" s="8"/>
      <c r="G8" s="8"/>
      <c r="H8" s="8"/>
      <c r="I8" s="8"/>
      <c r="J8" s="8"/>
      <c r="K8" s="9"/>
      <c r="L8" s="30"/>
      <c r="M8" s="36"/>
    </row>
    <row r="9" spans="1:16" x14ac:dyDescent="0.25">
      <c r="D9" s="17"/>
      <c r="E9" s="15" t="s">
        <v>4</v>
      </c>
      <c r="F9" s="8"/>
      <c r="G9" s="8"/>
      <c r="H9" s="8"/>
      <c r="I9" s="8"/>
      <c r="J9" s="8"/>
      <c r="K9" s="9"/>
      <c r="L9" s="30"/>
      <c r="M9" s="36"/>
    </row>
    <row r="10" spans="1:16" x14ac:dyDescent="0.25">
      <c r="D10" s="17"/>
      <c r="E10" s="15" t="s">
        <v>35</v>
      </c>
      <c r="F10" s="8"/>
      <c r="G10" s="8"/>
      <c r="H10" s="8"/>
      <c r="I10" s="8"/>
      <c r="J10" s="8"/>
      <c r="K10" s="9"/>
      <c r="L10" s="30"/>
      <c r="M10" s="36"/>
    </row>
    <row r="11" spans="1:16" x14ac:dyDescent="0.25">
      <c r="D11" s="17"/>
      <c r="E11" s="15" t="s">
        <v>24</v>
      </c>
      <c r="F11" s="8"/>
      <c r="G11" s="8"/>
      <c r="H11" s="8"/>
      <c r="I11" s="8"/>
      <c r="J11" s="8"/>
      <c r="K11" s="9"/>
      <c r="L11" s="30"/>
      <c r="M11" s="36"/>
    </row>
    <row r="12" spans="1:16" x14ac:dyDescent="0.25">
      <c r="D12" s="17"/>
      <c r="E12" s="15" t="s">
        <v>1</v>
      </c>
      <c r="F12" s="331"/>
      <c r="G12" s="331"/>
      <c r="H12" s="331"/>
      <c r="I12" s="331"/>
      <c r="J12" s="331"/>
      <c r="K12" s="340"/>
      <c r="L12" s="30"/>
      <c r="M12" s="36"/>
    </row>
    <row r="13" spans="1:16" x14ac:dyDescent="0.25">
      <c r="D13" s="18" t="s">
        <v>34</v>
      </c>
      <c r="E13" s="21"/>
      <c r="F13" s="12"/>
      <c r="G13" s="12"/>
      <c r="H13" s="12"/>
      <c r="I13" s="12"/>
      <c r="J13" s="12"/>
      <c r="K13" s="12"/>
      <c r="L13" s="13"/>
      <c r="M13" s="37">
        <f>SUM(L8:L12)</f>
        <v>0</v>
      </c>
    </row>
    <row r="14" spans="1:16" x14ac:dyDescent="0.25">
      <c r="D14" s="16" t="s">
        <v>28</v>
      </c>
      <c r="E14" s="22"/>
      <c r="F14" s="10"/>
      <c r="G14" s="10"/>
      <c r="H14" s="10"/>
      <c r="I14" s="10"/>
      <c r="J14" s="10"/>
      <c r="K14" s="10"/>
      <c r="L14" s="11"/>
      <c r="M14" s="36"/>
    </row>
    <row r="15" spans="1:16" ht="15.75" x14ac:dyDescent="0.25">
      <c r="A15" s="186"/>
      <c r="D15" s="17"/>
      <c r="E15" s="15" t="s">
        <v>32</v>
      </c>
      <c r="F15" s="8"/>
      <c r="G15" s="8"/>
      <c r="H15" s="8"/>
      <c r="I15" s="8"/>
      <c r="J15" s="8"/>
      <c r="K15" s="9"/>
      <c r="L15" s="30"/>
      <c r="M15" s="36"/>
      <c r="P15" s="197"/>
    </row>
    <row r="16" spans="1:16" x14ac:dyDescent="0.25">
      <c r="D16" s="17"/>
      <c r="E16" s="15" t="s">
        <v>36</v>
      </c>
      <c r="F16" s="8"/>
      <c r="G16" s="8"/>
      <c r="H16" s="8"/>
      <c r="I16" s="8"/>
      <c r="J16" s="8"/>
      <c r="K16" s="9"/>
      <c r="L16" s="30"/>
      <c r="M16" s="36"/>
    </row>
    <row r="17" spans="4:13" x14ac:dyDescent="0.25">
      <c r="D17" s="17"/>
      <c r="E17" s="15" t="s">
        <v>25</v>
      </c>
      <c r="F17" s="8"/>
      <c r="G17" s="8"/>
      <c r="H17" s="8"/>
      <c r="I17" s="8"/>
      <c r="J17" s="8"/>
      <c r="K17" s="9"/>
      <c r="L17" s="30"/>
      <c r="M17" s="36"/>
    </row>
    <row r="18" spans="4:13" x14ac:dyDescent="0.25">
      <c r="D18" s="17"/>
      <c r="E18" s="15" t="s">
        <v>22</v>
      </c>
      <c r="F18" s="8"/>
      <c r="G18" s="8"/>
      <c r="H18" s="8"/>
      <c r="I18" s="8"/>
      <c r="J18" s="8"/>
      <c r="K18" s="9"/>
      <c r="L18" s="30"/>
      <c r="M18" s="36"/>
    </row>
    <row r="19" spans="4:13" x14ac:dyDescent="0.25">
      <c r="D19" s="17"/>
      <c r="E19" s="15" t="s">
        <v>23</v>
      </c>
      <c r="F19" s="8"/>
      <c r="G19" s="8"/>
      <c r="H19" s="8"/>
      <c r="I19" s="8"/>
      <c r="J19" s="8"/>
      <c r="K19" s="9"/>
      <c r="L19" s="30"/>
      <c r="M19" s="36"/>
    </row>
    <row r="20" spans="4:13" x14ac:dyDescent="0.25">
      <c r="D20" s="17"/>
      <c r="E20" s="15" t="s">
        <v>1</v>
      </c>
      <c r="F20" s="331"/>
      <c r="G20" s="331"/>
      <c r="H20" s="331"/>
      <c r="I20" s="331"/>
      <c r="J20" s="331"/>
      <c r="K20" s="340"/>
      <c r="L20" s="30"/>
      <c r="M20" s="36"/>
    </row>
    <row r="21" spans="4:13" x14ac:dyDescent="0.25">
      <c r="D21" s="18" t="s">
        <v>33</v>
      </c>
      <c r="E21" s="12"/>
      <c r="F21" s="12"/>
      <c r="G21" s="12"/>
      <c r="H21" s="12"/>
      <c r="I21" s="12"/>
      <c r="J21" s="12"/>
      <c r="K21" s="12"/>
      <c r="L21" s="13"/>
      <c r="M21" s="37">
        <f>SUM(L15:L20)</f>
        <v>0</v>
      </c>
    </row>
    <row r="22" spans="4:13" x14ac:dyDescent="0.2">
      <c r="D22" s="16" t="s">
        <v>295</v>
      </c>
      <c r="E22" s="10"/>
      <c r="F22" s="10"/>
      <c r="G22" s="10"/>
      <c r="H22" s="10"/>
      <c r="I22" s="10"/>
      <c r="J22" s="10"/>
      <c r="K22" s="40"/>
      <c r="L22" s="11"/>
      <c r="M22" s="39"/>
    </row>
    <row r="23" spans="4:13" x14ac:dyDescent="0.25">
      <c r="D23" s="17"/>
      <c r="E23" s="330"/>
      <c r="F23" s="331"/>
      <c r="G23" s="331"/>
      <c r="H23" s="331"/>
      <c r="I23" s="331"/>
      <c r="J23" s="331"/>
      <c r="K23" s="340"/>
      <c r="L23" s="25"/>
      <c r="M23" s="39"/>
    </row>
    <row r="24" spans="4:13" x14ac:dyDescent="0.25">
      <c r="D24" s="17"/>
      <c r="E24" s="330"/>
      <c r="F24" s="331"/>
      <c r="G24" s="331"/>
      <c r="H24" s="331"/>
      <c r="I24" s="331"/>
      <c r="J24" s="331"/>
      <c r="K24" s="340"/>
      <c r="L24" s="25"/>
      <c r="M24" s="39"/>
    </row>
    <row r="25" spans="4:13" x14ac:dyDescent="0.25">
      <c r="D25" s="17"/>
      <c r="E25" s="330"/>
      <c r="F25" s="331"/>
      <c r="G25" s="331"/>
      <c r="H25" s="331"/>
      <c r="I25" s="331"/>
      <c r="J25" s="331"/>
      <c r="K25" s="340"/>
      <c r="L25" s="25"/>
      <c r="M25" s="39"/>
    </row>
    <row r="26" spans="4:13" x14ac:dyDescent="0.25">
      <c r="D26" s="17"/>
      <c r="E26" s="330"/>
      <c r="F26" s="331"/>
      <c r="G26" s="331"/>
      <c r="H26" s="331"/>
      <c r="I26" s="331"/>
      <c r="J26" s="331"/>
      <c r="K26" s="340"/>
      <c r="L26" s="25"/>
      <c r="M26" s="39"/>
    </row>
    <row r="27" spans="4:13" x14ac:dyDescent="0.25">
      <c r="D27" s="17"/>
      <c r="E27" s="330"/>
      <c r="F27" s="331"/>
      <c r="G27" s="331"/>
      <c r="H27" s="331"/>
      <c r="I27" s="331"/>
      <c r="J27" s="331"/>
      <c r="K27" s="340"/>
      <c r="L27" s="25"/>
      <c r="M27" s="39"/>
    </row>
    <row r="28" spans="4:13" x14ac:dyDescent="0.25">
      <c r="D28" s="18" t="s">
        <v>128</v>
      </c>
      <c r="E28" s="12"/>
      <c r="F28" s="12"/>
      <c r="G28" s="12"/>
      <c r="H28" s="12"/>
      <c r="I28" s="12"/>
      <c r="J28" s="12"/>
      <c r="K28" s="12"/>
      <c r="L28" s="13"/>
      <c r="M28" s="37">
        <f>SUM(L23:L27)</f>
        <v>0</v>
      </c>
    </row>
    <row r="29" spans="4:13" x14ac:dyDescent="0.25">
      <c r="D29" s="15" t="s">
        <v>68</v>
      </c>
      <c r="E29" s="8"/>
      <c r="F29" s="8"/>
      <c r="G29" s="8"/>
      <c r="H29" s="8"/>
      <c r="I29" s="8"/>
      <c r="J29" s="8"/>
      <c r="K29" s="8"/>
      <c r="L29" s="9"/>
      <c r="M29" s="30"/>
    </row>
    <row r="30" spans="4:13" x14ac:dyDescent="0.25">
      <c r="D30" s="15" t="s">
        <v>69</v>
      </c>
      <c r="E30" s="8"/>
      <c r="F30" s="8"/>
      <c r="G30" s="8"/>
      <c r="H30" s="8"/>
      <c r="I30" s="8"/>
      <c r="J30" s="8"/>
      <c r="K30" s="8"/>
      <c r="L30" s="9"/>
      <c r="M30" s="30"/>
    </row>
    <row r="31" spans="4:13" x14ac:dyDescent="0.25">
      <c r="D31" s="15" t="s">
        <v>26</v>
      </c>
      <c r="E31" s="8"/>
      <c r="F31" s="8"/>
      <c r="G31" s="8"/>
      <c r="H31" s="8"/>
      <c r="I31" s="8"/>
      <c r="J31" s="8"/>
      <c r="K31" s="8"/>
      <c r="L31" s="9"/>
      <c r="M31" s="30"/>
    </row>
    <row r="32" spans="4:13" x14ac:dyDescent="0.25">
      <c r="D32" s="15" t="s">
        <v>30</v>
      </c>
      <c r="E32" s="8"/>
      <c r="F32" s="8"/>
      <c r="G32" s="8"/>
      <c r="H32" s="8"/>
      <c r="I32" s="8"/>
      <c r="J32" s="8"/>
      <c r="K32" s="8"/>
      <c r="L32" s="9"/>
      <c r="M32" s="30"/>
    </row>
    <row r="33" spans="4:13" x14ac:dyDescent="0.25">
      <c r="D33" s="15" t="s">
        <v>31</v>
      </c>
      <c r="E33" s="8"/>
      <c r="F33" s="8"/>
      <c r="G33" s="8"/>
      <c r="H33" s="8"/>
      <c r="I33" s="8"/>
      <c r="J33" s="8"/>
      <c r="K33" s="8"/>
      <c r="L33" s="9"/>
      <c r="M33" s="30"/>
    </row>
    <row r="34" spans="4:13" x14ac:dyDescent="0.25">
      <c r="D34" s="15" t="s">
        <v>70</v>
      </c>
      <c r="E34" s="8"/>
      <c r="F34" s="8"/>
      <c r="G34" s="8"/>
      <c r="H34" s="8"/>
      <c r="I34" s="8"/>
      <c r="J34" s="8"/>
      <c r="K34" s="8"/>
      <c r="L34" s="9"/>
      <c r="M34" s="30"/>
    </row>
    <row r="35" spans="4:13" x14ac:dyDescent="0.2">
      <c r="D35" s="16" t="s">
        <v>129</v>
      </c>
      <c r="E35" s="10"/>
      <c r="F35" s="10"/>
      <c r="G35" s="10"/>
      <c r="H35" s="10"/>
      <c r="I35" s="10"/>
      <c r="J35" s="10"/>
      <c r="K35" s="40"/>
      <c r="L35" s="11"/>
      <c r="M35" s="39"/>
    </row>
    <row r="36" spans="4:13" x14ac:dyDescent="0.25">
      <c r="D36" s="17"/>
      <c r="E36" s="330"/>
      <c r="F36" s="331"/>
      <c r="G36" s="331"/>
      <c r="H36" s="331"/>
      <c r="I36" s="331"/>
      <c r="J36" s="331"/>
      <c r="K36" s="340"/>
      <c r="L36" s="25"/>
      <c r="M36" s="39"/>
    </row>
    <row r="37" spans="4:13" x14ac:dyDescent="0.25">
      <c r="D37" s="17"/>
      <c r="E37" s="330"/>
      <c r="F37" s="331"/>
      <c r="G37" s="331"/>
      <c r="H37" s="331"/>
      <c r="I37" s="331"/>
      <c r="J37" s="331"/>
      <c r="K37" s="340"/>
      <c r="L37" s="25"/>
      <c r="M37" s="39"/>
    </row>
    <row r="38" spans="4:13" x14ac:dyDescent="0.25">
      <c r="D38" s="17"/>
      <c r="E38" s="330"/>
      <c r="F38" s="331"/>
      <c r="G38" s="331"/>
      <c r="H38" s="331"/>
      <c r="I38" s="331"/>
      <c r="J38" s="331"/>
      <c r="K38" s="340"/>
      <c r="L38" s="25"/>
      <c r="M38" s="39"/>
    </row>
    <row r="39" spans="4:13" x14ac:dyDescent="0.25">
      <c r="D39" s="17" t="s">
        <v>67</v>
      </c>
      <c r="E39" s="12"/>
      <c r="F39" s="12"/>
      <c r="G39" s="12"/>
      <c r="H39" s="12"/>
      <c r="I39" s="12"/>
      <c r="J39" s="12"/>
      <c r="K39" s="12"/>
      <c r="L39" s="13"/>
      <c r="M39" s="37">
        <f>SUM(L36:L38)</f>
        <v>0</v>
      </c>
    </row>
    <row r="40" spans="4:13" x14ac:dyDescent="0.2">
      <c r="D40" s="16" t="s">
        <v>111</v>
      </c>
      <c r="E40" s="10"/>
      <c r="F40" s="10"/>
      <c r="G40" s="10"/>
      <c r="H40" s="10"/>
      <c r="I40" s="10"/>
      <c r="J40" s="10"/>
      <c r="K40" s="40"/>
      <c r="L40" s="11"/>
      <c r="M40" s="39"/>
    </row>
    <row r="41" spans="4:13" x14ac:dyDescent="0.25">
      <c r="D41" s="17"/>
      <c r="E41" s="330"/>
      <c r="F41" s="331"/>
      <c r="G41" s="331"/>
      <c r="H41" s="331"/>
      <c r="I41" s="331"/>
      <c r="J41" s="331"/>
      <c r="K41" s="340"/>
      <c r="L41" s="25"/>
      <c r="M41" s="39"/>
    </row>
    <row r="42" spans="4:13" x14ac:dyDescent="0.25">
      <c r="D42" s="17"/>
      <c r="E42" s="330"/>
      <c r="F42" s="331"/>
      <c r="G42" s="331"/>
      <c r="H42" s="331"/>
      <c r="I42" s="331"/>
      <c r="J42" s="331"/>
      <c r="K42" s="340"/>
      <c r="L42" s="25"/>
      <c r="M42" s="39"/>
    </row>
    <row r="43" spans="4:13" x14ac:dyDescent="0.25">
      <c r="D43" s="17"/>
      <c r="E43" s="330"/>
      <c r="F43" s="331"/>
      <c r="G43" s="331"/>
      <c r="H43" s="331"/>
      <c r="I43" s="331"/>
      <c r="J43" s="331"/>
      <c r="K43" s="340"/>
      <c r="L43" s="25"/>
      <c r="M43" s="39"/>
    </row>
    <row r="44" spans="4:13" x14ac:dyDescent="0.25">
      <c r="D44" s="18" t="s">
        <v>112</v>
      </c>
      <c r="E44" s="12"/>
      <c r="F44" s="12"/>
      <c r="G44" s="12"/>
      <c r="H44" s="12"/>
      <c r="I44" s="12"/>
      <c r="J44" s="12"/>
      <c r="K44" s="12"/>
      <c r="L44" s="13"/>
      <c r="M44" s="37">
        <f>SUM(L41:L43)</f>
        <v>0</v>
      </c>
    </row>
    <row r="45" spans="4:13" x14ac:dyDescent="0.25">
      <c r="D45" s="18" t="s">
        <v>115</v>
      </c>
      <c r="E45" s="12"/>
      <c r="F45" s="12"/>
      <c r="G45" s="12"/>
      <c r="H45" s="12"/>
      <c r="I45" s="12"/>
      <c r="J45" s="12"/>
      <c r="K45" s="12"/>
      <c r="L45" s="13"/>
      <c r="M45" s="30">
        <v>100</v>
      </c>
    </row>
    <row r="46" spans="4:13" x14ac:dyDescent="0.25">
      <c r="D46" s="6"/>
    </row>
    <row r="47" spans="4:13" x14ac:dyDescent="0.25">
      <c r="D47" s="6"/>
      <c r="L47" s="14" t="s">
        <v>21</v>
      </c>
      <c r="M47" s="38">
        <f>SUM(M6:M45)</f>
        <v>100</v>
      </c>
    </row>
    <row r="48" spans="4:13" x14ac:dyDescent="0.25">
      <c r="D48" s="6"/>
    </row>
    <row r="49" spans="2:16" ht="18.75" x14ac:dyDescent="0.25">
      <c r="B49" s="4" t="s">
        <v>38</v>
      </c>
    </row>
    <row r="50" spans="2:16" x14ac:dyDescent="0.25">
      <c r="B50" s="172" t="s">
        <v>211</v>
      </c>
      <c r="D50" s="6"/>
    </row>
    <row r="51" spans="2:16" x14ac:dyDescent="0.25">
      <c r="D51" s="15" t="s">
        <v>1</v>
      </c>
      <c r="E51" s="331"/>
      <c r="F51" s="331"/>
      <c r="G51" s="331"/>
      <c r="H51" s="331"/>
      <c r="I51" s="331"/>
      <c r="J51" s="331"/>
      <c r="K51" s="331"/>
      <c r="L51" s="340"/>
      <c r="M51" s="30"/>
    </row>
    <row r="52" spans="2:16" x14ac:dyDescent="0.25">
      <c r="D52" s="15" t="s">
        <v>1</v>
      </c>
      <c r="E52" s="331"/>
      <c r="F52" s="331"/>
      <c r="G52" s="331"/>
      <c r="H52" s="331"/>
      <c r="I52" s="331"/>
      <c r="J52" s="331"/>
      <c r="K52" s="331"/>
      <c r="L52" s="340"/>
      <c r="M52" s="30"/>
    </row>
    <row r="53" spans="2:16" x14ac:dyDescent="0.25">
      <c r="D53" s="15" t="s">
        <v>1</v>
      </c>
      <c r="E53" s="331"/>
      <c r="F53" s="331"/>
      <c r="G53" s="331"/>
      <c r="H53" s="331"/>
      <c r="I53" s="331"/>
      <c r="J53" s="331"/>
      <c r="K53" s="331"/>
      <c r="L53" s="340"/>
      <c r="M53" s="30"/>
    </row>
    <row r="55" spans="2:16" x14ac:dyDescent="0.25">
      <c r="L55" s="14" t="s">
        <v>39</v>
      </c>
      <c r="M55" s="38">
        <f>SUM(M51:M53)</f>
        <v>0</v>
      </c>
    </row>
    <row r="56" spans="2:16" ht="15.75" thickBot="1" x14ac:dyDescent="0.3">
      <c r="L56" s="5"/>
    </row>
    <row r="57" spans="2:16" ht="15.75" thickBot="1" x14ac:dyDescent="0.25">
      <c r="G57" s="3"/>
      <c r="L57" s="14" t="s">
        <v>37</v>
      </c>
      <c r="M57" s="88">
        <f>M47+M55</f>
        <v>100</v>
      </c>
      <c r="P57" s="193" t="s">
        <v>216</v>
      </c>
    </row>
  </sheetData>
  <sheetProtection selectLockedCells="1"/>
  <mergeCells count="17">
    <mergeCell ref="E53:L53"/>
    <mergeCell ref="F12:K12"/>
    <mergeCell ref="E23:K23"/>
    <mergeCell ref="E24:K24"/>
    <mergeCell ref="E51:L51"/>
    <mergeCell ref="E41:K41"/>
    <mergeCell ref="E42:K42"/>
    <mergeCell ref="E43:K43"/>
    <mergeCell ref="F20:K20"/>
    <mergeCell ref="E25:K25"/>
    <mergeCell ref="E26:K26"/>
    <mergeCell ref="E27:K27"/>
    <mergeCell ref="E36:K36"/>
    <mergeCell ref="E37:K37"/>
    <mergeCell ref="E38:K38"/>
    <mergeCell ref="B2:K2"/>
    <mergeCell ref="E52:L52"/>
  </mergeCells>
  <printOptions horizontalCentered="1"/>
  <pageMargins left="0.25" right="0.25" top="0.5" bottom="0.5" header="0.3" footer="0.3"/>
  <pageSetup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EAC57-7C4B-4D6B-8CBD-6EB4194087F8}">
  <sheetPr codeName="Sheet8">
    <pageSetUpPr fitToPage="1"/>
  </sheetPr>
  <dimension ref="A1:AF58"/>
  <sheetViews>
    <sheetView showGridLines="0" zoomScale="90" zoomScaleNormal="90" workbookViewId="0">
      <selection activeCell="K20" sqref="K20"/>
    </sheetView>
  </sheetViews>
  <sheetFormatPr defaultColWidth="8.7109375" defaultRowHeight="15" x14ac:dyDescent="0.25"/>
  <cols>
    <col min="1" max="1" width="3.5703125" style="87" customWidth="1"/>
    <col min="2" max="2" width="5.7109375" style="1" customWidth="1"/>
    <col min="3" max="3" width="7.42578125" style="1" customWidth="1"/>
    <col min="4" max="4" width="10.7109375" style="1" customWidth="1"/>
    <col min="5" max="5" width="7.85546875" style="1" customWidth="1"/>
    <col min="6" max="6" width="2.42578125" style="1" customWidth="1"/>
    <col min="7" max="7" width="18" style="1" customWidth="1"/>
    <col min="8" max="8" width="1.5703125" style="1" customWidth="1"/>
    <col min="9" max="9" width="12.28515625" style="1" customWidth="1"/>
    <col min="10" max="10" width="2.5703125" style="1" customWidth="1"/>
    <col min="11" max="11" width="11.7109375" style="1" customWidth="1"/>
    <col min="12" max="12" width="1.42578125" style="1" customWidth="1"/>
    <col min="13" max="13" width="10.7109375" style="1" customWidth="1"/>
    <col min="14" max="14" width="1.42578125" style="1" customWidth="1"/>
    <col min="15" max="15" width="10.7109375" style="1" customWidth="1"/>
    <col min="16" max="16" width="1.42578125" style="1" customWidth="1"/>
    <col min="17" max="17" width="10.85546875" style="1" customWidth="1"/>
    <col min="18" max="18" width="1.42578125" style="1" customWidth="1"/>
    <col min="19" max="19" width="10.7109375" style="1" customWidth="1"/>
    <col min="20" max="20" width="1.42578125" style="1" customWidth="1"/>
    <col min="21" max="21" width="10.7109375" style="1" customWidth="1"/>
    <col min="22" max="22" width="1.42578125" style="1" customWidth="1"/>
    <col min="23" max="23" width="10.7109375" style="1" customWidth="1"/>
    <col min="24" max="24" width="1.42578125" style="1" customWidth="1"/>
    <col min="25" max="25" width="10.7109375" style="1" customWidth="1"/>
    <col min="26" max="26" width="1.42578125" style="1" customWidth="1"/>
    <col min="27" max="27" width="10.7109375" style="1" customWidth="1"/>
    <col min="28" max="28" width="1.42578125" style="1" customWidth="1"/>
    <col min="29" max="29" width="10.7109375" style="1" customWidth="1"/>
    <col min="30" max="30" width="1.42578125" style="1" customWidth="1"/>
    <col min="31" max="31" width="10.7109375" style="1" customWidth="1"/>
    <col min="32" max="32" width="3.5703125" style="87" customWidth="1"/>
    <col min="33" max="33" width="9.140625" style="1" customWidth="1"/>
    <col min="34" max="16384" width="8.7109375" style="1"/>
  </cols>
  <sheetData>
    <row r="1" spans="1:32" ht="20.100000000000001" customHeight="1" x14ac:dyDescent="0.25"/>
    <row r="2" spans="1:32" ht="23.25" x14ac:dyDescent="0.25">
      <c r="B2" s="82" t="s">
        <v>64</v>
      </c>
      <c r="I2" s="91"/>
      <c r="K2" s="150" t="str">
        <f>'2(a)-Staff'!B2</f>
        <v>EVENT BID: {Enter Event Name on Agreement tab.}</v>
      </c>
      <c r="L2" s="115"/>
      <c r="M2" s="115"/>
      <c r="N2" s="115"/>
      <c r="O2" s="115"/>
      <c r="P2" s="115"/>
      <c r="Q2" s="115"/>
      <c r="R2" s="115"/>
      <c r="S2" s="115"/>
      <c r="T2" s="115"/>
      <c r="U2" s="115"/>
      <c r="V2" s="115"/>
      <c r="W2" s="115"/>
      <c r="X2" s="32"/>
      <c r="Y2" s="32"/>
      <c r="Z2" s="32"/>
      <c r="AA2" s="32"/>
      <c r="AB2" s="32"/>
      <c r="AC2" s="32"/>
      <c r="AD2" s="32"/>
      <c r="AE2" s="3" t="s">
        <v>252</v>
      </c>
    </row>
    <row r="3" spans="1:32" ht="21" customHeight="1" x14ac:dyDescent="0.25">
      <c r="B3" s="89" t="str">
        <f>'3-Site Information'!B3</f>
        <v>Submitted by the {Enter Group #1 Name on Agreement tab.} and the {Enter Group #2 Name on Agreement tab.}</v>
      </c>
      <c r="C3" s="48"/>
      <c r="D3" s="48"/>
      <c r="E3" s="48"/>
      <c r="F3" s="48"/>
      <c r="G3" s="48"/>
      <c r="H3" s="48"/>
      <c r="I3" s="48"/>
      <c r="J3" s="48"/>
      <c r="K3" s="48"/>
      <c r="P3" s="3"/>
      <c r="Q3" s="111"/>
      <c r="R3" s="3"/>
      <c r="S3" s="3"/>
      <c r="T3" s="3"/>
      <c r="U3" s="3"/>
      <c r="V3" s="3"/>
      <c r="W3" s="6"/>
      <c r="Z3" s="3" t="s">
        <v>201</v>
      </c>
      <c r="AA3" s="52">
        <v>50</v>
      </c>
      <c r="AD3" s="3" t="s">
        <v>127</v>
      </c>
      <c r="AE3" s="52">
        <v>25</v>
      </c>
    </row>
    <row r="4" spans="1:32" ht="20.65" customHeight="1" x14ac:dyDescent="0.25">
      <c r="B4" s="49" t="s">
        <v>53</v>
      </c>
      <c r="C4" s="48"/>
      <c r="D4" s="48"/>
      <c r="E4" s="48"/>
      <c r="F4" s="48"/>
      <c r="G4" s="48"/>
      <c r="H4" s="48"/>
      <c r="I4" s="48"/>
      <c r="J4" s="48"/>
      <c r="M4" s="117" t="s">
        <v>123</v>
      </c>
    </row>
    <row r="5" spans="1:32" ht="15.75" x14ac:dyDescent="0.25">
      <c r="A5" s="186"/>
      <c r="K5" s="33" t="s">
        <v>126</v>
      </c>
      <c r="M5" s="398" t="s">
        <v>56</v>
      </c>
      <c r="N5" s="399"/>
      <c r="O5" s="399"/>
      <c r="P5" s="399"/>
      <c r="Q5" s="399"/>
      <c r="R5" s="399"/>
      <c r="S5" s="399"/>
      <c r="T5" s="399"/>
      <c r="U5" s="399"/>
      <c r="V5" s="399"/>
      <c r="W5" s="399"/>
      <c r="X5" s="399"/>
      <c r="Y5" s="399"/>
      <c r="Z5" s="399"/>
      <c r="AA5" s="399"/>
      <c r="AB5" s="399"/>
      <c r="AC5" s="399"/>
      <c r="AD5" s="399"/>
      <c r="AE5" s="400"/>
      <c r="AF5" s="186"/>
    </row>
    <row r="6" spans="1:32" x14ac:dyDescent="0.25">
      <c r="B6" s="32"/>
      <c r="C6" s="26"/>
      <c r="D6" s="26"/>
      <c r="E6" s="26"/>
      <c r="F6" s="26"/>
      <c r="I6" s="110" t="s">
        <v>279</v>
      </c>
      <c r="J6" s="33"/>
      <c r="K6" s="33" t="s">
        <v>202</v>
      </c>
      <c r="L6" s="87" t="b">
        <f>OR(ISBLANK($K$7),NOT(ISNUMBER($K$7)),K7=0)</f>
        <v>1</v>
      </c>
      <c r="M6" s="70">
        <f>IF($L$6,$AA$3,IF($K$7&gt;$AA$3,$AA$3,$K$7))</f>
        <v>50</v>
      </c>
      <c r="N6" s="71"/>
      <c r="O6" s="70">
        <f>IF($L$6,M6+$AE$3,IF($K$7&gt;M6+$AE$3,M6+$AE$3,$K$7))</f>
        <v>75</v>
      </c>
      <c r="P6" s="71"/>
      <c r="Q6" s="70">
        <f>IF($L$6,O6+$AE$3,IF($K$7&gt;O6+$AE$3,O6+$AE$3,$K$7))</f>
        <v>100</v>
      </c>
      <c r="R6" s="71"/>
      <c r="S6" s="70">
        <f>IF($L$6,Q6+$AE$3,IF($K$7&gt;Q6+$AE$3,Q6+$AE$3,$K$7))</f>
        <v>125</v>
      </c>
      <c r="T6" s="71"/>
      <c r="U6" s="70">
        <f>IF($L$6,S6+$AE$3,IF($K$7&gt;S6+$AE$3,S6+$AE$3,$K$7))</f>
        <v>150</v>
      </c>
      <c r="V6" s="71"/>
      <c r="W6" s="70">
        <f>IF($L$6,U6+$AE$3,IF($K$7&gt;U6+$AE$3,U6+$AE$3,$K$7))</f>
        <v>175</v>
      </c>
      <c r="X6" s="71"/>
      <c r="Y6" s="70">
        <f>IF($L$6,W6+$AE$3,IF($K$7&gt;W6+$AE$3,W6+$AE$3,$K$7))</f>
        <v>200</v>
      </c>
      <c r="Z6" s="71"/>
      <c r="AA6" s="70">
        <f>IF($L$6,Y6+$AE$3,IF($K$7&gt;Y6+$AE$3,Y6+$AE$3,$K$7))</f>
        <v>225</v>
      </c>
      <c r="AB6" s="71"/>
      <c r="AC6" s="70">
        <f>IF($L$6,AA6+$AE$3,IF($K$7&gt;AA6+$AE$3,AA6+$AE$3,$K$7))</f>
        <v>250</v>
      </c>
      <c r="AD6" s="71"/>
      <c r="AE6" s="70">
        <f>IF($L$6,AC6+$AE$3,IF($K$7&gt;AC6+$AE$3,AC6+$AE$3,$K$7))</f>
        <v>275</v>
      </c>
    </row>
    <row r="7" spans="1:32" x14ac:dyDescent="0.25">
      <c r="B7" s="27" t="s">
        <v>3</v>
      </c>
      <c r="C7" s="10"/>
      <c r="D7" s="10"/>
      <c r="E7" s="10"/>
      <c r="F7" s="10"/>
      <c r="G7" s="28" t="s">
        <v>46</v>
      </c>
      <c r="H7" s="3"/>
      <c r="I7" s="56"/>
      <c r="J7" s="29"/>
      <c r="K7" s="52"/>
      <c r="M7" s="62">
        <f>$I$7*M6</f>
        <v>0</v>
      </c>
      <c r="N7" s="75"/>
      <c r="O7" s="62">
        <f>$I$7*O6</f>
        <v>0</v>
      </c>
      <c r="P7" s="75"/>
      <c r="Q7" s="62">
        <f>$I$7*Q6</f>
        <v>0</v>
      </c>
      <c r="R7" s="75"/>
      <c r="S7" s="62">
        <f>$I$7*S6</f>
        <v>0</v>
      </c>
      <c r="T7" s="75"/>
      <c r="U7" s="62">
        <f>$I$7*U6</f>
        <v>0</v>
      </c>
      <c r="V7" s="75"/>
      <c r="W7" s="62">
        <f>$I$7*W6</f>
        <v>0</v>
      </c>
      <c r="X7" s="75"/>
      <c r="Y7" s="62">
        <f>$I$7*Y6</f>
        <v>0</v>
      </c>
      <c r="Z7" s="75"/>
      <c r="AA7" s="62">
        <f>$I$7*AA6</f>
        <v>0</v>
      </c>
      <c r="AB7" s="75"/>
      <c r="AC7" s="62">
        <f>$I$7*AC6</f>
        <v>0</v>
      </c>
      <c r="AD7" s="75"/>
      <c r="AE7" s="62">
        <f>$I$7*AE6</f>
        <v>0</v>
      </c>
    </row>
    <row r="8" spans="1:32" ht="14.65" customHeight="1" x14ac:dyDescent="0.25">
      <c r="B8" s="173" t="s">
        <v>110</v>
      </c>
      <c r="H8" s="3"/>
      <c r="I8" s="174" t="s">
        <v>57</v>
      </c>
      <c r="J8" s="175"/>
      <c r="K8" s="176" t="s">
        <v>124</v>
      </c>
      <c r="M8" s="62"/>
      <c r="N8" s="75"/>
      <c r="O8" s="62"/>
      <c r="P8" s="75"/>
      <c r="Q8" s="62"/>
      <c r="R8" s="75"/>
      <c r="S8" s="62"/>
      <c r="T8" s="75"/>
      <c r="U8" s="62"/>
      <c r="V8" s="75"/>
      <c r="W8" s="62"/>
      <c r="X8" s="75"/>
      <c r="Y8" s="62"/>
      <c r="Z8" s="75"/>
      <c r="AA8" s="62"/>
      <c r="AB8" s="75"/>
      <c r="AC8" s="62"/>
      <c r="AD8" s="75"/>
      <c r="AE8" s="62"/>
    </row>
    <row r="9" spans="1:32" x14ac:dyDescent="0.25">
      <c r="C9" s="1">
        <v>1</v>
      </c>
      <c r="D9" s="397"/>
      <c r="E9" s="397"/>
      <c r="F9" s="397"/>
      <c r="G9" s="397"/>
      <c r="H9" s="3"/>
      <c r="I9" s="56"/>
      <c r="J9" s="29"/>
      <c r="K9" s="52"/>
      <c r="M9" s="62">
        <f>$I$9*$K$9</f>
        <v>0</v>
      </c>
      <c r="N9" s="75"/>
      <c r="O9" s="62">
        <f>$I$9*$K$9</f>
        <v>0</v>
      </c>
      <c r="P9" s="75"/>
      <c r="Q9" s="62">
        <f>$I$9*$K$9</f>
        <v>0</v>
      </c>
      <c r="R9" s="75"/>
      <c r="S9" s="62">
        <f>$I$9*$K$9</f>
        <v>0</v>
      </c>
      <c r="T9" s="75"/>
      <c r="U9" s="62">
        <f>$I$9*$K$9</f>
        <v>0</v>
      </c>
      <c r="V9" s="75"/>
      <c r="W9" s="62">
        <f>$I$9*$K$9</f>
        <v>0</v>
      </c>
      <c r="X9" s="75"/>
      <c r="Y9" s="62">
        <f>$I$9*$K$9</f>
        <v>0</v>
      </c>
      <c r="Z9" s="75"/>
      <c r="AA9" s="62">
        <f>$I$9*$K$9</f>
        <v>0</v>
      </c>
      <c r="AB9" s="75"/>
      <c r="AC9" s="62">
        <f>$I$9*$K$9</f>
        <v>0</v>
      </c>
      <c r="AD9" s="75"/>
      <c r="AE9" s="62">
        <f>$I$9*$K$9</f>
        <v>0</v>
      </c>
    </row>
    <row r="10" spans="1:32" x14ac:dyDescent="0.25">
      <c r="C10" s="1">
        <v>2</v>
      </c>
      <c r="D10" s="397"/>
      <c r="E10" s="397"/>
      <c r="F10" s="397"/>
      <c r="G10" s="397"/>
      <c r="H10" s="3"/>
      <c r="I10" s="56"/>
      <c r="J10" s="29"/>
      <c r="K10" s="52"/>
      <c r="M10" s="62">
        <f>$I$10*$K$10</f>
        <v>0</v>
      </c>
      <c r="N10" s="75"/>
      <c r="O10" s="62">
        <f>$I$10*$K$10</f>
        <v>0</v>
      </c>
      <c r="P10" s="75"/>
      <c r="Q10" s="62">
        <f>$I$10*$K$10</f>
        <v>0</v>
      </c>
      <c r="R10" s="75"/>
      <c r="S10" s="62">
        <f>$I$10*$K$10</f>
        <v>0</v>
      </c>
      <c r="T10" s="75"/>
      <c r="U10" s="62">
        <f>$I$10*$K$10</f>
        <v>0</v>
      </c>
      <c r="V10" s="75"/>
      <c r="W10" s="62">
        <f>$I$10*$K$10</f>
        <v>0</v>
      </c>
      <c r="X10" s="75"/>
      <c r="Y10" s="62">
        <f>$I$10*$K$10</f>
        <v>0</v>
      </c>
      <c r="Z10" s="75"/>
      <c r="AA10" s="62">
        <f>$I$10*$K$10</f>
        <v>0</v>
      </c>
      <c r="AB10" s="75"/>
      <c r="AC10" s="62">
        <f>$I$10*$K$10</f>
        <v>0</v>
      </c>
      <c r="AD10" s="75"/>
      <c r="AE10" s="62">
        <f>$I$10*$K$10</f>
        <v>0</v>
      </c>
    </row>
    <row r="11" spans="1:32" ht="15.75" thickBot="1" x14ac:dyDescent="0.3">
      <c r="C11" s="1">
        <v>3</v>
      </c>
      <c r="D11" s="397"/>
      <c r="E11" s="397"/>
      <c r="F11" s="397"/>
      <c r="G11" s="397"/>
      <c r="H11" s="3"/>
      <c r="I11" s="56"/>
      <c r="J11" s="29"/>
      <c r="K11" s="53"/>
      <c r="M11" s="63">
        <f>$I$11*$K$11</f>
        <v>0</v>
      </c>
      <c r="N11" s="75"/>
      <c r="O11" s="63">
        <f>$I$11*$K$11</f>
        <v>0</v>
      </c>
      <c r="P11" s="75"/>
      <c r="Q11" s="63">
        <f>$I$11*$K$11</f>
        <v>0</v>
      </c>
      <c r="R11" s="75"/>
      <c r="S11" s="63">
        <f>$I$11*$K$11</f>
        <v>0</v>
      </c>
      <c r="T11" s="75"/>
      <c r="U11" s="63">
        <f>$I$11*$K$11</f>
        <v>0</v>
      </c>
      <c r="V11" s="75"/>
      <c r="W11" s="63">
        <f>$I$11*$K$11</f>
        <v>0</v>
      </c>
      <c r="X11" s="75"/>
      <c r="Y11" s="63">
        <f>$I$11*$K$11</f>
        <v>0</v>
      </c>
      <c r="Z11" s="75"/>
      <c r="AA11" s="63">
        <f>$I$11*$K$11</f>
        <v>0</v>
      </c>
      <c r="AB11" s="75"/>
      <c r="AC11" s="63">
        <f>$I$11*$K$11</f>
        <v>0</v>
      </c>
      <c r="AD11" s="75"/>
      <c r="AE11" s="63">
        <f>$I$11*$K$11</f>
        <v>0</v>
      </c>
    </row>
    <row r="12" spans="1:32" ht="15.75" thickBot="1" x14ac:dyDescent="0.25">
      <c r="B12" s="83" t="s">
        <v>212</v>
      </c>
      <c r="I12" s="58"/>
      <c r="J12" s="67"/>
      <c r="K12" s="67"/>
      <c r="L12" s="69" t="s">
        <v>71</v>
      </c>
      <c r="M12" s="73">
        <f>SUM(M7:M11)</f>
        <v>0</v>
      </c>
      <c r="N12" s="76"/>
      <c r="O12" s="73">
        <f>SUM(O7:O11)</f>
        <v>0</v>
      </c>
      <c r="P12" s="76"/>
      <c r="Q12" s="73">
        <f>SUM(Q7:Q11)</f>
        <v>0</v>
      </c>
      <c r="R12" s="76"/>
      <c r="S12" s="73">
        <f>SUM(S7:S11)</f>
        <v>0</v>
      </c>
      <c r="T12" s="76"/>
      <c r="U12" s="73">
        <f>SUM(U7:U11)</f>
        <v>0</v>
      </c>
      <c r="V12" s="76"/>
      <c r="W12" s="73">
        <f>SUM(W7:W11)</f>
        <v>0</v>
      </c>
      <c r="X12" s="76"/>
      <c r="Y12" s="73">
        <f>SUM(Y7:Y11)</f>
        <v>0</v>
      </c>
      <c r="Z12" s="76"/>
      <c r="AA12" s="73">
        <f>SUM(AA7:AA11)</f>
        <v>0</v>
      </c>
      <c r="AB12" s="76"/>
      <c r="AC12" s="73">
        <f>SUM(AC7:AC11)</f>
        <v>0</v>
      </c>
      <c r="AD12" s="76"/>
      <c r="AE12" s="73">
        <f>SUM(AE7:AE11)</f>
        <v>0</v>
      </c>
    </row>
    <row r="13" spans="1:32" ht="31.5" customHeight="1" x14ac:dyDescent="0.2">
      <c r="B13" s="401" t="s">
        <v>213</v>
      </c>
      <c r="C13" s="401"/>
      <c r="D13" s="401"/>
      <c r="E13" s="401"/>
      <c r="F13" s="401"/>
      <c r="G13" s="401"/>
      <c r="I13" s="74" t="s">
        <v>58</v>
      </c>
      <c r="K13" s="54" t="s">
        <v>278</v>
      </c>
      <c r="M13" s="258" t="str">
        <f>IF(SUM($K$14:$K$17)&gt;(M$6*0.8),"Max 80% of Attendees","")</f>
        <v/>
      </c>
      <c r="N13" s="77"/>
      <c r="O13" s="258" t="str">
        <f>IF(SUM($K$14:$K$17)&gt;(O$6*0.8),"Max 80% of Attendees","")</f>
        <v/>
      </c>
      <c r="P13" s="77"/>
      <c r="Q13" s="258" t="str">
        <f>IF(SUM($K$14:$K$17)&gt;(Q$6*0.8),"Max 80% of Attendees","")</f>
        <v/>
      </c>
      <c r="R13" s="77"/>
      <c r="S13" s="258" t="str">
        <f>IF(SUM($K$14:$K$17)&gt;(S$6*0.8),"Max 80% of Attendees","")</f>
        <v/>
      </c>
      <c r="T13" s="77"/>
      <c r="U13" s="258" t="str">
        <f>IF(SUM($K$14:$K$17)&gt;(U$6*0.8),"Max 80% of Attendees","")</f>
        <v/>
      </c>
      <c r="V13" s="77"/>
      <c r="W13" s="258" t="str">
        <f>IF(SUM($K$14:$K$17)&gt;(W$6*0.8),"Max 80% of Attendees","")</f>
        <v/>
      </c>
      <c r="X13" s="77"/>
      <c r="Y13" s="258" t="str">
        <f>IF(SUM($K$14:$K$17)&gt;(Y$6*0.8),"Max 80% of Attendees","")</f>
        <v/>
      </c>
      <c r="Z13" s="77"/>
      <c r="AA13" s="258" t="str">
        <f>IF(SUM($K$14:$K$17)&gt;(AA$6*0.8),"Max 80% of Attendees","")</f>
        <v/>
      </c>
      <c r="AB13" s="77"/>
      <c r="AC13" s="258" t="str">
        <f>IF(SUM($K$14:$K$17)&gt;(AC$6*0.8),"Max 80% of Attendees","")</f>
        <v/>
      </c>
      <c r="AD13" s="77"/>
      <c r="AE13" s="258" t="str">
        <f>IF(SUM($K$14:$K$17)&gt;(AE$6*0.8),"Max 80% of Attendees","")</f>
        <v/>
      </c>
    </row>
    <row r="14" spans="1:32" x14ac:dyDescent="0.25">
      <c r="B14" s="27" t="s">
        <v>4</v>
      </c>
      <c r="C14" s="10"/>
      <c r="D14" s="10"/>
      <c r="E14" s="10"/>
      <c r="G14" s="3" t="s">
        <v>6</v>
      </c>
      <c r="H14" s="3"/>
      <c r="I14" s="56"/>
      <c r="J14" s="29"/>
      <c r="K14" s="35"/>
      <c r="M14" s="62">
        <f>IF(SUM($K$14:$K$17)&gt;(M$6*0.8),ROUNDDOWN((M$6*0.8)/(SUM($K$14:$K$17))*$K14,0)*$I14,$K14*$I14)</f>
        <v>0</v>
      </c>
      <c r="N14" s="75"/>
      <c r="O14" s="62">
        <f>IF(SUM($K$14:$K$17)&gt;(O$6*0.8),ROUNDDOWN((O$6*0.8)/(SUM($K$14:$K$17))*$K14,0)*$I14,$K14*$I14)</f>
        <v>0</v>
      </c>
      <c r="P14" s="75"/>
      <c r="Q14" s="62">
        <f>IF(SUM($K$14:$K$17)&gt;(Q$6*0.8),ROUNDDOWN((Q$6*0.8)/(SUM($K$14:$K$17))*$K14,0)*$I14,$K14*$I14)</f>
        <v>0</v>
      </c>
      <c r="R14" s="75"/>
      <c r="S14" s="62">
        <f>IF(SUM($K$14:$K$17)&gt;(S$6*0.8),ROUNDDOWN((S$6*0.8)/(SUM($K$14:$K$17))*$K14,0)*$I14,$K14*$I14)</f>
        <v>0</v>
      </c>
      <c r="T14" s="75"/>
      <c r="U14" s="62">
        <f>IF(SUM($K$14:$K$17)&gt;(U$6*0.8),ROUNDDOWN((U$6*0.8)/(SUM($K$14:$K$17))*$K14,0)*$I14,$K14*$I14)</f>
        <v>0</v>
      </c>
      <c r="V14" s="75"/>
      <c r="W14" s="62">
        <f>IF(SUM($K$14:$K$17)&gt;(W$6*0.8),ROUNDDOWN((W$6*0.8)/(SUM($K$14:$K$17))*$K14,0)*$I14,$K14*$I14)</f>
        <v>0</v>
      </c>
      <c r="X14" s="75"/>
      <c r="Y14" s="62">
        <f>IF(SUM($K$14:$K$17)&gt;(Y$6*0.8),ROUNDDOWN((Y$6*0.8)/(SUM($K$14:$K$17))*$K14,0)*$I14,$K14*$I14)</f>
        <v>0</v>
      </c>
      <c r="Z14" s="75"/>
      <c r="AA14" s="62">
        <f>IF(SUM($K$14:$K$17)&gt;(AA$6*0.8),ROUNDDOWN((AA$6*0.8)/(SUM($K$14:$K$17))*$K14,0)*$I14,$K14*$I14)</f>
        <v>0</v>
      </c>
      <c r="AB14" s="75"/>
      <c r="AC14" s="62">
        <f>IF(SUM($K$14:$K$17)&gt;(AC$6*0.8),ROUNDDOWN((AC$6*0.8)/(SUM($K$14:$K$17))*$K14,0)*$I14,$K14*$I14)</f>
        <v>0</v>
      </c>
      <c r="AD14" s="75"/>
      <c r="AE14" s="62">
        <f>IF(SUM($K$14:$K$17)&gt;(AE$6*0.8),ROUNDDOWN((AE$6*0.8)/(SUM($K$14:$K$17))*$K14,0)*$I14,$K14*$I14)</f>
        <v>0</v>
      </c>
    </row>
    <row r="15" spans="1:32" ht="15.75" x14ac:dyDescent="0.25">
      <c r="A15" s="186"/>
      <c r="C15" s="109" t="s">
        <v>130</v>
      </c>
      <c r="D15" s="124">
        <f>'5-Event Budget'!L9</f>
        <v>0</v>
      </c>
      <c r="G15" s="3" t="s">
        <v>7</v>
      </c>
      <c r="H15" s="3"/>
      <c r="I15" s="56"/>
      <c r="J15" s="29"/>
      <c r="K15" s="35"/>
      <c r="M15" s="62">
        <f>IF(SUM($K$14:$K$17)&gt;(M$6*0.8),ROUNDDOWN((M$6*0.8)/(SUM($K$14:$K$17))*$K15,0)*$I15,$K15*$I15)</f>
        <v>0</v>
      </c>
      <c r="N15" s="75"/>
      <c r="O15" s="62">
        <f>IF(SUM($K$14:$K$17)&gt;(O$6*0.8),ROUNDDOWN((O$6*0.8)/(SUM($K$14:$K$17))*$K15,0)*$I15,$K15*$I15)</f>
        <v>0</v>
      </c>
      <c r="P15" s="75"/>
      <c r="Q15" s="62">
        <f>IF(SUM($K$14:$K$17)&gt;(Q$6*0.8),ROUNDDOWN((Q$6*0.8)/(SUM($K$14:$K$17))*$K15,0)*$I15,$K15*$I15)</f>
        <v>0</v>
      </c>
      <c r="R15" s="75"/>
      <c r="S15" s="62">
        <f>IF(SUM($K$14:$K$17)&gt;(S$6*0.8),ROUNDDOWN((S$6*0.8)/(SUM($K$14:$K$17))*$K15,0)*$I15,$K15*$I15)</f>
        <v>0</v>
      </c>
      <c r="T15" s="75"/>
      <c r="U15" s="62">
        <f>IF(SUM($K$14:$K$17)&gt;(U$6*0.8),ROUNDDOWN((U$6*0.8)/(SUM($K$14:$K$17))*$K15,0)*$I15,$K15*$I15)</f>
        <v>0</v>
      </c>
      <c r="V15" s="75"/>
      <c r="W15" s="62">
        <f>IF(SUM($K$14:$K$17)&gt;(W$6*0.8),ROUNDDOWN((W$6*0.8)/(SUM($K$14:$K$17))*$K15,0)*$I15,$K15*$I15)</f>
        <v>0</v>
      </c>
      <c r="X15" s="75"/>
      <c r="Y15" s="62">
        <f>IF(SUM($K$14:$K$17)&gt;(Y$6*0.8),ROUNDDOWN((Y$6*0.8)/(SUM($K$14:$K$17))*$K15,0)*$I15,$K15*$I15)</f>
        <v>0</v>
      </c>
      <c r="Z15" s="75"/>
      <c r="AA15" s="62">
        <f>IF(SUM($K$14:$K$17)&gt;(AA$6*0.8),ROUNDDOWN((AA$6*0.8)/(SUM($K$14:$K$17))*$K15,0)*$I15,$K15*$I15)</f>
        <v>0</v>
      </c>
      <c r="AB15" s="75"/>
      <c r="AC15" s="62">
        <f>IF(SUM($K$14:$K$17)&gt;(AC$6*0.8),ROUNDDOWN((AC$6*0.8)/(SUM($K$14:$K$17))*$K15,0)*$I15,$K15*$I15)</f>
        <v>0</v>
      </c>
      <c r="AD15" s="75"/>
      <c r="AE15" s="62">
        <f>IF(SUM($K$14:$K$17)&gt;(AE$6*0.8),ROUNDDOWN((AE$6*0.8)/(SUM($K$14:$K$17))*$K15,0)*$I15,$K15*$I15)</f>
        <v>0</v>
      </c>
      <c r="AF15" s="186"/>
    </row>
    <row r="16" spans="1:32" x14ac:dyDescent="0.25">
      <c r="B16" s="47"/>
      <c r="G16" s="3" t="s">
        <v>5</v>
      </c>
      <c r="H16" s="3"/>
      <c r="I16" s="56"/>
      <c r="J16" s="29"/>
      <c r="K16" s="35"/>
      <c r="M16" s="62">
        <f>IF(SUM($K$14:$K$17)&gt;(M$6*0.8),ROUNDDOWN((M$6*0.8)/(SUM($K$14:$K$17))*$K16,0)*$I16,$K16*$I16)</f>
        <v>0</v>
      </c>
      <c r="N16" s="75"/>
      <c r="O16" s="62">
        <f>IF(SUM($K$14:$K$17)&gt;(O$6*0.8),ROUNDDOWN((O$6*0.8)/(SUM($K$14:$K$17))*$K16,0)*$I16,$K16*$I16)</f>
        <v>0</v>
      </c>
      <c r="P16" s="75"/>
      <c r="Q16" s="62">
        <f>IF(SUM($K$14:$K$17)&gt;(Q$6*0.8),ROUNDDOWN((Q$6*0.8)/(SUM($K$14:$K$17))*$K16,0)*$I16,$K16*$I16)</f>
        <v>0</v>
      </c>
      <c r="R16" s="75"/>
      <c r="S16" s="62">
        <f>IF(SUM($K$14:$K$17)&gt;(S$6*0.8),ROUNDDOWN((S$6*0.8)/(SUM($K$14:$K$17))*$K16,0)*$I16,$K16*$I16)</f>
        <v>0</v>
      </c>
      <c r="T16" s="75"/>
      <c r="U16" s="62">
        <f>IF(SUM($K$14:$K$17)&gt;(U$6*0.8),ROUNDDOWN((U$6*0.8)/(SUM($K$14:$K$17))*$K16,0)*$I16,$K16*$I16)</f>
        <v>0</v>
      </c>
      <c r="V16" s="75"/>
      <c r="W16" s="62">
        <f>IF(SUM($K$14:$K$17)&gt;(W$6*0.8),ROUNDDOWN((W$6*0.8)/(SUM($K$14:$K$17))*$K16,0)*$I16,$K16*$I16)</f>
        <v>0</v>
      </c>
      <c r="X16" s="75"/>
      <c r="Y16" s="62">
        <f>IF(SUM($K$14:$K$17)&gt;(Y$6*0.8),ROUNDDOWN((Y$6*0.8)/(SUM($K$14:$K$17))*$K16,0)*$I16,$K16*$I16)</f>
        <v>0</v>
      </c>
      <c r="Z16" s="75"/>
      <c r="AA16" s="62">
        <f>IF(SUM($K$14:$K$17)&gt;(AA$6*0.8),ROUNDDOWN((AA$6*0.8)/(SUM($K$14:$K$17))*$K16,0)*$I16,$K16*$I16)</f>
        <v>0</v>
      </c>
      <c r="AB16" s="75"/>
      <c r="AC16" s="62">
        <f>IF(SUM($K$14:$K$17)&gt;(AC$6*0.8),ROUNDDOWN((AC$6*0.8)/(SUM($K$14:$K$17))*$K16,0)*$I16,$K16*$I16)</f>
        <v>0</v>
      </c>
      <c r="AD16" s="75"/>
      <c r="AE16" s="62">
        <f>IF(SUM($K$14:$K$17)&gt;(AE$6*0.8),ROUNDDOWN((AE$6*0.8)/(SUM($K$14:$K$17))*$K16,0)*$I16,$K16*$I16)</f>
        <v>0</v>
      </c>
    </row>
    <row r="17" spans="2:31" ht="15.75" thickBot="1" x14ac:dyDescent="0.3">
      <c r="B17" s="47"/>
      <c r="C17" s="109" t="s">
        <v>109</v>
      </c>
      <c r="D17" s="397"/>
      <c r="E17" s="397"/>
      <c r="F17" s="397"/>
      <c r="G17" s="397"/>
      <c r="H17" s="3"/>
      <c r="I17" s="56"/>
      <c r="J17" s="29"/>
      <c r="K17" s="35"/>
      <c r="M17" s="62">
        <f>IF(SUM($K$14:$K$17)&gt;(M$6*0.8),ROUNDDOWN((M$6*0.8)/(SUM($K$14:$K$17))*$K17,0)*$I17,$K17*$I17)</f>
        <v>0</v>
      </c>
      <c r="N17" s="75"/>
      <c r="O17" s="62">
        <f>IF(SUM($K$14:$K$17)&gt;(O$6*0.8),ROUNDDOWN((O$6*0.8)/(SUM($K$14:$K$17))*$K17,0)*$I17,$K17*$I17)</f>
        <v>0</v>
      </c>
      <c r="P17" s="75"/>
      <c r="Q17" s="62">
        <f>IF(SUM($K$14:$K$17)&gt;(Q$6*0.8),ROUNDDOWN((Q$6*0.8)/(SUM($K$14:$K$17))*$K17,0)*$I17,$K17*$I17)</f>
        <v>0</v>
      </c>
      <c r="R17" s="75"/>
      <c r="S17" s="62">
        <f>IF(SUM($K$14:$K$17)&gt;(S$6*0.8),ROUNDDOWN((S$6*0.8)/(SUM($K$14:$K$17))*$K17,0)*$I17,$K17*$I17)</f>
        <v>0</v>
      </c>
      <c r="T17" s="75"/>
      <c r="U17" s="62">
        <f>IF(SUM($K$14:$K$17)&gt;(U$6*0.8),ROUNDDOWN((U$6*0.8)/(SUM($K$14:$K$17))*$K17,0)*$I17,$K17*$I17)</f>
        <v>0</v>
      </c>
      <c r="V17" s="75"/>
      <c r="W17" s="62">
        <f>IF(SUM($K$14:$K$17)&gt;(W$6*0.8),ROUNDDOWN((W$6*0.8)/(SUM($K$14:$K$17))*$K17,0)*$I17,$K17*$I17)</f>
        <v>0</v>
      </c>
      <c r="X17" s="75"/>
      <c r="Y17" s="62">
        <f>IF(SUM($K$14:$K$17)&gt;(Y$6*0.8),ROUNDDOWN((Y$6*0.8)/(SUM($K$14:$K$17))*$K17,0)*$I17,$K17*$I17)</f>
        <v>0</v>
      </c>
      <c r="Z17" s="75"/>
      <c r="AA17" s="62">
        <f>IF(SUM($K$14:$K$17)&gt;(AA$6*0.8),ROUNDDOWN((AA$6*0.8)/(SUM($K$14:$K$17))*$K17,0)*$I17,$K17*$I17)</f>
        <v>0</v>
      </c>
      <c r="AB17" s="75"/>
      <c r="AC17" s="62">
        <f>IF(SUM($K$14:$K$17)&gt;(AC$6*0.8),ROUNDDOWN((AC$6*0.8)/(SUM($K$14:$K$17))*$K17,0)*$I17,$K17*$I17)</f>
        <v>0</v>
      </c>
      <c r="AD17" s="75"/>
      <c r="AE17" s="62">
        <f>IF(SUM($K$14:$K$17)&gt;(AE$6*0.8),ROUNDDOWN((AE$6*0.8)/(SUM($K$14:$K$17))*$K17,0)*$I17,$K17*$I17)</f>
        <v>0</v>
      </c>
    </row>
    <row r="18" spans="2:31" ht="15.75" thickBot="1" x14ac:dyDescent="0.3">
      <c r="I18" s="58"/>
      <c r="J18" s="67"/>
      <c r="K18" s="67"/>
      <c r="L18" s="69" t="s">
        <v>73</v>
      </c>
      <c r="M18" s="66">
        <f>SUM(M14:M17)</f>
        <v>0</v>
      </c>
      <c r="N18" s="78"/>
      <c r="O18" s="66">
        <f>SUM(O14:O17)</f>
        <v>0</v>
      </c>
      <c r="P18" s="78"/>
      <c r="Q18" s="66">
        <f>SUM(Q14:Q17)</f>
        <v>0</v>
      </c>
      <c r="R18" s="78"/>
      <c r="S18" s="66">
        <f>SUM(S14:S17)</f>
        <v>0</v>
      </c>
      <c r="T18" s="78"/>
      <c r="U18" s="66">
        <f>SUM(U14:U17)</f>
        <v>0</v>
      </c>
      <c r="V18" s="78"/>
      <c r="W18" s="66">
        <f>SUM(W14:W17)</f>
        <v>0</v>
      </c>
      <c r="X18" s="78"/>
      <c r="Y18" s="66">
        <f>SUM(Y14:Y17)</f>
        <v>0</v>
      </c>
      <c r="Z18" s="78"/>
      <c r="AA18" s="66">
        <f>SUM(AA14:AA17)</f>
        <v>0</v>
      </c>
      <c r="AB18" s="78"/>
      <c r="AC18" s="66">
        <f>SUM(AC14:AC17)</f>
        <v>0</v>
      </c>
      <c r="AD18" s="78"/>
      <c r="AE18" s="66">
        <f>SUM(AE14:AE17)</f>
        <v>0</v>
      </c>
    </row>
    <row r="19" spans="2:31" ht="25.5" x14ac:dyDescent="0.2">
      <c r="F19" s="12"/>
      <c r="G19" s="12"/>
      <c r="I19" s="74" t="s">
        <v>58</v>
      </c>
      <c r="K19" s="54" t="s">
        <v>278</v>
      </c>
      <c r="M19" s="259" t="str">
        <f>IF(SUM($K$20:$K$22)&gt;(M$6*0.8),"Max 80% of Attendees","")</f>
        <v/>
      </c>
      <c r="N19" s="79"/>
      <c r="O19" s="259" t="str">
        <f>IF(SUM($K$20:$K$22)&gt;(O$6*0.8),"Max 80% of Attendees","")</f>
        <v/>
      </c>
      <c r="P19" s="79"/>
      <c r="Q19" s="259" t="str">
        <f>IF(SUM($K$20:$K$22)&gt;(Q$6*0.8),"Max 80% of Attendees","")</f>
        <v/>
      </c>
      <c r="R19" s="79"/>
      <c r="S19" s="259" t="str">
        <f>IF(SUM($K$20:$K$22)&gt;(S$6*0.8),"Max 80% of Attendees","")</f>
        <v/>
      </c>
      <c r="T19" s="79"/>
      <c r="U19" s="259" t="str">
        <f>IF(SUM($K$20:$K$22)&gt;(U$6*0.8),"Max 80% of Attendees","")</f>
        <v/>
      </c>
      <c r="V19" s="79"/>
      <c r="W19" s="259" t="str">
        <f>IF(SUM($K$20:$K$22)&gt;(W$6*0.8),"Max 80% of Attendees","")</f>
        <v/>
      </c>
      <c r="X19" s="79"/>
      <c r="Y19" s="259" t="str">
        <f>IF(SUM($K$20:$K$22)&gt;(Y$6*0.8),"Max 80% of Attendees","")</f>
        <v/>
      </c>
      <c r="Z19" s="79"/>
      <c r="AA19" s="259" t="str">
        <f>IF(SUM($K$20:$K$22)&gt;(AA$6*0.8),"Max 80% of Attendees","")</f>
        <v/>
      </c>
      <c r="AB19" s="79"/>
      <c r="AC19" s="259" t="str">
        <f>IF(SUM($K$20:$K$22)&gt;(AC$6*0.8),"Max 80% of Attendees","")</f>
        <v/>
      </c>
      <c r="AD19" s="79"/>
      <c r="AE19" s="259" t="str">
        <f>IF(SUM($K$20:$K$22)&gt;(AE$6*0.8),"Max 80% of Attendees","")</f>
        <v/>
      </c>
    </row>
    <row r="20" spans="2:31" x14ac:dyDescent="0.25">
      <c r="B20" s="27" t="s">
        <v>0</v>
      </c>
      <c r="C20" s="10"/>
      <c r="D20" s="10"/>
      <c r="E20" s="10"/>
      <c r="G20" s="3" t="s">
        <v>48</v>
      </c>
      <c r="H20" s="3"/>
      <c r="I20" s="56"/>
      <c r="J20" s="29"/>
      <c r="K20" s="35"/>
      <c r="M20" s="62">
        <f>IF(SUM($K$20:$K$22)&gt;(M$6*0.8),ROUNDDOWN((M$6*0.8)/(SUM($K$20:$K$22))*$K20,0)*$I20,$K20*$I20)</f>
        <v>0</v>
      </c>
      <c r="N20" s="75"/>
      <c r="O20" s="62">
        <f>IF(SUM($K$20:$K$22)&gt;(O$6*0.8),ROUNDDOWN((O$6*0.8)/(SUM($K$20:$K$22))*$K20,0)*$I20,$K20*$I20)</f>
        <v>0</v>
      </c>
      <c r="P20" s="75"/>
      <c r="Q20" s="62">
        <f>IF(SUM($K$20:$K$22)&gt;(Q$6*0.8),ROUNDDOWN((Q$6*0.8)/(SUM($K$20:$K$22))*$K20,0)*$I20,$K20*$I20)</f>
        <v>0</v>
      </c>
      <c r="R20" s="75"/>
      <c r="S20" s="62">
        <f>IF(SUM($K$20:$K$22)&gt;(S$6*0.8),ROUNDDOWN((S$6*0.8)/(SUM($K$20:$K$22))*$K20,0)*$I20,$K20*$I20)</f>
        <v>0</v>
      </c>
      <c r="T20" s="75"/>
      <c r="U20" s="62">
        <f>IF(SUM($K$20:$K$22)&gt;(U$6*0.8),ROUNDDOWN((U$6*0.8)/(SUM($K$20:$K$22))*$K20,0)*$I20,$K20*$I20)</f>
        <v>0</v>
      </c>
      <c r="V20" s="75"/>
      <c r="W20" s="62">
        <f>IF(SUM($K$20:$K$22)&gt;(W$6*0.8),ROUNDDOWN((W$6*0.8)/(SUM($K$20:$K$22))*$K20,0)*$I20,$K20*$I20)</f>
        <v>0</v>
      </c>
      <c r="X20" s="75"/>
      <c r="Y20" s="62">
        <f>IF(SUM($K$20:$K$22)&gt;(Y$6*0.8),ROUNDDOWN((Y$6*0.8)/(SUM($K$20:$K$22))*$K20,0)*$I20,$K20*$I20)</f>
        <v>0</v>
      </c>
      <c r="Z20" s="75"/>
      <c r="AA20" s="62">
        <f>IF(SUM($K$20:$K$22)&gt;(AA$6*0.8),ROUNDDOWN((AA$6*0.8)/(SUM($K$20:$K$22))*$K20,0)*$I20,$K20*$I20)</f>
        <v>0</v>
      </c>
      <c r="AB20" s="75"/>
      <c r="AC20" s="62">
        <f>IF(SUM($K$20:$K$22)&gt;(AC$6*0.8),ROUNDDOWN((AC$6*0.8)/(SUM($K$20:$K$22))*$K20,0)*$I20,$K20*$I20)</f>
        <v>0</v>
      </c>
      <c r="AD20" s="75"/>
      <c r="AE20" s="62">
        <f>IF(SUM($K$20:$K$22)&gt;(AE$6*0.8),ROUNDDOWN((AE$6*0.8)/(SUM($K$20:$K$22))*$K20,0)*$I20,$K20*$I20)</f>
        <v>0</v>
      </c>
    </row>
    <row r="21" spans="2:31" x14ac:dyDescent="0.25">
      <c r="B21" s="47"/>
      <c r="C21" s="109" t="s">
        <v>130</v>
      </c>
      <c r="D21" s="124">
        <f>'5-Event Budget'!L8</f>
        <v>0</v>
      </c>
      <c r="G21" s="3" t="s">
        <v>49</v>
      </c>
      <c r="H21" s="3"/>
      <c r="I21" s="56"/>
      <c r="J21" s="29"/>
      <c r="K21" s="35"/>
      <c r="M21" s="62">
        <f>IF(SUM($K$20:$K$22)&gt;(M$6*0.8),ROUNDDOWN((M$6*0.8)/(SUM($K$20:$K$22))*$K21,0)*$I21,$K21*$I21)</f>
        <v>0</v>
      </c>
      <c r="N21" s="75"/>
      <c r="O21" s="62">
        <f>IF(SUM($K$20:$K$22)&gt;(O$6*0.8),ROUNDDOWN((O$6*0.8)/(SUM($K$20:$K$22))*$K21,0)*$I21,$K21*$I21)</f>
        <v>0</v>
      </c>
      <c r="P21" s="75"/>
      <c r="Q21" s="62">
        <f>IF(SUM($K$20:$K$22)&gt;(Q$6*0.8),ROUNDDOWN((Q$6*0.8)/(SUM($K$20:$K$22))*$K21,0)*$I21,$K21*$I21)</f>
        <v>0</v>
      </c>
      <c r="R21" s="75"/>
      <c r="S21" s="62">
        <f>IF(SUM($K$20:$K$22)&gt;(S$6*0.8),ROUNDDOWN((S$6*0.8)/(SUM($K$20:$K$22))*$K21,0)*$I21,$K21*$I21)</f>
        <v>0</v>
      </c>
      <c r="T21" s="75"/>
      <c r="U21" s="62">
        <f>IF(SUM($K$20:$K$22)&gt;(U$6*0.8),ROUNDDOWN((U$6*0.8)/(SUM($K$20:$K$22))*$K21,0)*$I21,$K21*$I21)</f>
        <v>0</v>
      </c>
      <c r="V21" s="75"/>
      <c r="W21" s="62">
        <f>IF(SUM($K$20:$K$22)&gt;(W$6*0.8),ROUNDDOWN((W$6*0.8)/(SUM($K$20:$K$22))*$K21,0)*$I21,$K21*$I21)</f>
        <v>0</v>
      </c>
      <c r="X21" s="75"/>
      <c r="Y21" s="62">
        <f>IF(SUM($K$20:$K$22)&gt;(Y$6*0.8),ROUNDDOWN((Y$6*0.8)/(SUM($K$20:$K$22))*$K21,0)*$I21,$K21*$I21)</f>
        <v>0</v>
      </c>
      <c r="Z21" s="75"/>
      <c r="AA21" s="62">
        <f>IF(SUM($K$20:$K$22)&gt;(AA$6*0.8),ROUNDDOWN((AA$6*0.8)/(SUM($K$20:$K$22))*$K21,0)*$I21,$K21*$I21)</f>
        <v>0</v>
      </c>
      <c r="AB21" s="75"/>
      <c r="AC21" s="62">
        <f>IF(SUM($K$20:$K$22)&gt;(AC$6*0.8),ROUNDDOWN((AC$6*0.8)/(SUM($K$20:$K$22))*$K21,0)*$I21,$K21*$I21)</f>
        <v>0</v>
      </c>
      <c r="AD21" s="75"/>
      <c r="AE21" s="62">
        <f>IF(SUM($K$20:$K$22)&gt;(AE$6*0.8),ROUNDDOWN((AE$6*0.8)/(SUM($K$20:$K$22))*$K21,0)*$I21,$K21*$I21)</f>
        <v>0</v>
      </c>
    </row>
    <row r="22" spans="2:31" ht="15.75" thickBot="1" x14ac:dyDescent="0.3">
      <c r="B22" s="47"/>
      <c r="G22" s="3" t="s">
        <v>47</v>
      </c>
      <c r="H22" s="3"/>
      <c r="I22" s="56"/>
      <c r="J22" s="29"/>
      <c r="K22" s="35"/>
      <c r="M22" s="62">
        <f>IF(SUM($K$20:$K$22)&gt;(M$6*0.8),ROUNDDOWN((M$6*0.8)/(SUM($K$20:$K$22))*$K22,0)*$I22,$K22*$I22)</f>
        <v>0</v>
      </c>
      <c r="N22" s="75"/>
      <c r="O22" s="62">
        <f>IF(SUM($K$20:$K$22)&gt;(O$6*0.8),ROUNDDOWN((O$6*0.8)/(SUM($K$20:$K$22))*$K22,0)*$I22,$K22*$I22)</f>
        <v>0</v>
      </c>
      <c r="P22" s="75"/>
      <c r="Q22" s="62">
        <f>IF(SUM($K$20:$K$22)&gt;(Q$6*0.8),ROUNDDOWN((Q$6*0.8)/(SUM($K$20:$K$22))*$K22,0)*$I22,$K22*$I22)</f>
        <v>0</v>
      </c>
      <c r="R22" s="75"/>
      <c r="S22" s="62">
        <f>IF(SUM($K$20:$K$22)&gt;(S$6*0.8),ROUNDDOWN((S$6*0.8)/(SUM($K$20:$K$22))*$K22,0)*$I22,$K22*$I22)</f>
        <v>0</v>
      </c>
      <c r="T22" s="75"/>
      <c r="U22" s="62">
        <f>IF(SUM($K$20:$K$22)&gt;(U$6*0.8),ROUNDDOWN((U$6*0.8)/(SUM($K$20:$K$22))*$K22,0)*$I22,$K22*$I22)</f>
        <v>0</v>
      </c>
      <c r="V22" s="75"/>
      <c r="W22" s="62">
        <f>IF(SUM($K$20:$K$22)&gt;(W$6*0.8),ROUNDDOWN((W$6*0.8)/(SUM($K$20:$K$22))*$K22,0)*$I22,$K22*$I22)</f>
        <v>0</v>
      </c>
      <c r="X22" s="75"/>
      <c r="Y22" s="62">
        <f>IF(SUM($K$20:$K$22)&gt;(Y$6*0.8),ROUNDDOWN((Y$6*0.8)/(SUM($K$20:$K$22))*$K22,0)*$I22,$K22*$I22)</f>
        <v>0</v>
      </c>
      <c r="Z22" s="75"/>
      <c r="AA22" s="62">
        <f>IF(SUM($K$20:$K$22)&gt;(AA$6*0.8),ROUNDDOWN((AA$6*0.8)/(SUM($K$20:$K$22))*$K22,0)*$I22,$K22*$I22)</f>
        <v>0</v>
      </c>
      <c r="AB22" s="75"/>
      <c r="AC22" s="62">
        <f>IF(SUM($K$20:$K$22)&gt;(AC$6*0.8),ROUNDDOWN((AC$6*0.8)/(SUM($K$20:$K$22))*$K22,0)*$I22,$K22*$I22)</f>
        <v>0</v>
      </c>
      <c r="AD22" s="75"/>
      <c r="AE22" s="62">
        <f>IF(SUM($K$20:$K$22)&gt;(AE$6*0.8),ROUNDDOWN((AE$6*0.8)/(SUM($K$20:$K$22))*$K22,0)*$I22,$K22*$I22)</f>
        <v>0</v>
      </c>
    </row>
    <row r="23" spans="2:31" ht="15.75" thickBot="1" x14ac:dyDescent="0.3">
      <c r="I23" s="58"/>
      <c r="J23" s="67"/>
      <c r="K23" s="67"/>
      <c r="L23" s="69" t="s">
        <v>74</v>
      </c>
      <c r="M23" s="66">
        <f>SUM(M20:M22)</f>
        <v>0</v>
      </c>
      <c r="N23" s="78"/>
      <c r="O23" s="66">
        <f>SUM(O20:O22)</f>
        <v>0</v>
      </c>
      <c r="P23" s="78"/>
      <c r="Q23" s="66">
        <f>SUM(Q20:Q22)</f>
        <v>0</v>
      </c>
      <c r="R23" s="78"/>
      <c r="S23" s="66">
        <f>SUM(S20:S22)</f>
        <v>0</v>
      </c>
      <c r="T23" s="78"/>
      <c r="U23" s="66">
        <f>SUM(U20:U22)</f>
        <v>0</v>
      </c>
      <c r="V23" s="78"/>
      <c r="W23" s="66">
        <f>SUM(W20:W22)</f>
        <v>0</v>
      </c>
      <c r="X23" s="78"/>
      <c r="Y23" s="66">
        <f>SUM(Y20:Y22)</f>
        <v>0</v>
      </c>
      <c r="Z23" s="78"/>
      <c r="AA23" s="66">
        <f>SUM(AA20:AA22)</f>
        <v>0</v>
      </c>
      <c r="AB23" s="78"/>
      <c r="AC23" s="66">
        <f>SUM(AC20:AC22)</f>
        <v>0</v>
      </c>
      <c r="AD23" s="78"/>
      <c r="AE23" s="66">
        <f>SUM(AE20:AE22)</f>
        <v>0</v>
      </c>
    </row>
    <row r="24" spans="2:31" ht="25.5" x14ac:dyDescent="0.2">
      <c r="F24" s="12"/>
      <c r="G24" s="12"/>
      <c r="I24" s="74" t="s">
        <v>58</v>
      </c>
      <c r="K24" s="54" t="s">
        <v>278</v>
      </c>
      <c r="M24" s="264" t="str">
        <f>IF(M52,"Max 50% Buy 1 of Each","")</f>
        <v/>
      </c>
      <c r="N24" s="79"/>
      <c r="O24" s="264" t="str">
        <f>IF(O52,"Max 50% Buy 1 of Each","")</f>
        <v/>
      </c>
      <c r="P24" s="79"/>
      <c r="Q24" s="264" t="str">
        <f>IF(Q52,"Max 50% Buy 1 of Each","")</f>
        <v/>
      </c>
      <c r="R24" s="79"/>
      <c r="S24" s="264" t="str">
        <f>IF(S52,"Max 50% Buy 1 of Each","")</f>
        <v/>
      </c>
      <c r="T24" s="79"/>
      <c r="U24" s="264" t="str">
        <f>IF(U52,"Max 50% Buy 1 of Each","")</f>
        <v/>
      </c>
      <c r="V24" s="79"/>
      <c r="W24" s="264" t="str">
        <f>IF(W52,"Max 50% Buy 1 of Each","")</f>
        <v/>
      </c>
      <c r="X24" s="79"/>
      <c r="Y24" s="264" t="str">
        <f>IF(Y52,"Max 50% Buy 1 of Each","")</f>
        <v/>
      </c>
      <c r="Z24" s="79"/>
      <c r="AA24" s="264" t="str">
        <f>IF(AA52,"Max 50% Buy 1 of Each","")</f>
        <v/>
      </c>
      <c r="AB24" s="79"/>
      <c r="AC24" s="264" t="str">
        <f>IF(AC52,"Max 50% Buy 1 of Each","")</f>
        <v/>
      </c>
      <c r="AD24" s="79"/>
      <c r="AE24" s="264" t="str">
        <f>IF(AE52,"Max 50% Buy 1 of Each","")</f>
        <v/>
      </c>
    </row>
    <row r="25" spans="2:31" x14ac:dyDescent="0.25">
      <c r="B25" s="27" t="s">
        <v>43</v>
      </c>
      <c r="C25" s="270" t="s">
        <v>286</v>
      </c>
      <c r="D25" s="10"/>
      <c r="E25" s="10"/>
      <c r="G25" s="28" t="s">
        <v>50</v>
      </c>
      <c r="H25" s="3"/>
      <c r="I25" s="56"/>
      <c r="J25" s="29"/>
      <c r="K25" s="35"/>
      <c r="M25" s="62">
        <f>M53*$I25</f>
        <v>0</v>
      </c>
      <c r="N25" s="75"/>
      <c r="O25" s="62">
        <f>O53*$I25</f>
        <v>0</v>
      </c>
      <c r="P25" s="75"/>
      <c r="Q25" s="62">
        <f>Q53*$I25</f>
        <v>0</v>
      </c>
      <c r="R25" s="75"/>
      <c r="S25" s="62">
        <f>S53*$I25</f>
        <v>0</v>
      </c>
      <c r="T25" s="75"/>
      <c r="U25" s="62">
        <f>U53*$I25</f>
        <v>0</v>
      </c>
      <c r="V25" s="75"/>
      <c r="W25" s="62">
        <f>W53*$I25</f>
        <v>0</v>
      </c>
      <c r="X25" s="75"/>
      <c r="Y25" s="62">
        <f>Y53*$I25</f>
        <v>0</v>
      </c>
      <c r="Z25" s="75"/>
      <c r="AA25" s="62">
        <f>AA53*$I25</f>
        <v>0</v>
      </c>
      <c r="AB25" s="75"/>
      <c r="AC25" s="62">
        <f>AC53*$I25</f>
        <v>0</v>
      </c>
      <c r="AD25" s="75"/>
      <c r="AE25" s="62">
        <f>AE53*$I25</f>
        <v>0</v>
      </c>
    </row>
    <row r="26" spans="2:31" x14ac:dyDescent="0.25">
      <c r="C26" s="271" t="s">
        <v>287</v>
      </c>
      <c r="G26" s="3" t="s">
        <v>51</v>
      </c>
      <c r="H26" s="3"/>
      <c r="I26" s="56"/>
      <c r="J26" s="29"/>
      <c r="K26" s="35"/>
      <c r="M26" s="62">
        <f>M54*$I26</f>
        <v>0</v>
      </c>
      <c r="N26" s="75"/>
      <c r="O26" s="62">
        <f>O54*$I26</f>
        <v>0</v>
      </c>
      <c r="P26" s="75"/>
      <c r="Q26" s="62">
        <f>Q54*$I26</f>
        <v>0</v>
      </c>
      <c r="R26" s="75"/>
      <c r="S26" s="62">
        <f>S54*$I26</f>
        <v>0</v>
      </c>
      <c r="T26" s="75"/>
      <c r="U26" s="62">
        <f>U54*$I26</f>
        <v>0</v>
      </c>
      <c r="V26" s="75"/>
      <c r="W26" s="62">
        <f>W54*$I26</f>
        <v>0</v>
      </c>
      <c r="X26" s="75"/>
      <c r="Y26" s="62">
        <f>Y54*$I26</f>
        <v>0</v>
      </c>
      <c r="Z26" s="75"/>
      <c r="AA26" s="62">
        <f>AA54*$I26</f>
        <v>0</v>
      </c>
      <c r="AB26" s="75"/>
      <c r="AC26" s="62">
        <f>AC54*$I26</f>
        <v>0</v>
      </c>
      <c r="AD26" s="75"/>
      <c r="AE26" s="62">
        <f>AE54*$I26</f>
        <v>0</v>
      </c>
    </row>
    <row r="27" spans="2:31" x14ac:dyDescent="0.25">
      <c r="C27" s="271" t="s">
        <v>288</v>
      </c>
      <c r="G27" s="3" t="s">
        <v>52</v>
      </c>
      <c r="H27" s="3"/>
      <c r="I27" s="56"/>
      <c r="J27" s="29"/>
      <c r="K27" s="35"/>
      <c r="M27" s="62">
        <f>M55*$I27</f>
        <v>0</v>
      </c>
      <c r="N27" s="75"/>
      <c r="O27" s="62">
        <f>O55*$I27</f>
        <v>0</v>
      </c>
      <c r="P27" s="75"/>
      <c r="Q27" s="62">
        <f>Q55*$I27</f>
        <v>0</v>
      </c>
      <c r="R27" s="75"/>
      <c r="S27" s="62">
        <f>S55*$I27</f>
        <v>0</v>
      </c>
      <c r="T27" s="75"/>
      <c r="U27" s="62">
        <f>U55*$I27</f>
        <v>0</v>
      </c>
      <c r="V27" s="75"/>
      <c r="W27" s="62">
        <f>W55*$I27</f>
        <v>0</v>
      </c>
      <c r="X27" s="75"/>
      <c r="Y27" s="62">
        <f>Y55*$I27</f>
        <v>0</v>
      </c>
      <c r="Z27" s="75"/>
      <c r="AA27" s="62">
        <f>AA55*$I27</f>
        <v>0</v>
      </c>
      <c r="AB27" s="75"/>
      <c r="AC27" s="62">
        <f>AC55*$I27</f>
        <v>0</v>
      </c>
      <c r="AD27" s="75"/>
      <c r="AE27" s="62">
        <f>AE55*$I27</f>
        <v>0</v>
      </c>
    </row>
    <row r="28" spans="2:31" ht="15.75" thickBot="1" x14ac:dyDescent="0.3">
      <c r="B28" s="12"/>
      <c r="C28" s="260"/>
      <c r="D28" s="261"/>
      <c r="E28" s="261"/>
      <c r="F28" s="261"/>
      <c r="G28" s="262" t="s">
        <v>280</v>
      </c>
      <c r="H28" s="263"/>
      <c r="I28" s="56"/>
      <c r="J28" s="29"/>
      <c r="K28" s="265">
        <f>SUM(K25:K27)</f>
        <v>0</v>
      </c>
      <c r="M28" s="63">
        <f>$I$28</f>
        <v>0</v>
      </c>
      <c r="N28" s="75"/>
      <c r="O28" s="63">
        <f>$I$28</f>
        <v>0</v>
      </c>
      <c r="P28" s="75"/>
      <c r="Q28" s="63">
        <f>$I$28</f>
        <v>0</v>
      </c>
      <c r="R28" s="75"/>
      <c r="S28" s="63">
        <f>$I$28</f>
        <v>0</v>
      </c>
      <c r="T28" s="75"/>
      <c r="U28" s="63">
        <f>$I$28</f>
        <v>0</v>
      </c>
      <c r="V28" s="75"/>
      <c r="W28" s="63">
        <f>$I$28</f>
        <v>0</v>
      </c>
      <c r="X28" s="75"/>
      <c r="Y28" s="63">
        <f>$I$28</f>
        <v>0</v>
      </c>
      <c r="Z28" s="75"/>
      <c r="AA28" s="63">
        <f>$I$28</f>
        <v>0</v>
      </c>
      <c r="AB28" s="75"/>
      <c r="AC28" s="63">
        <f>$I$28</f>
        <v>0</v>
      </c>
      <c r="AD28" s="75"/>
      <c r="AE28" s="63">
        <f>$I$28</f>
        <v>0</v>
      </c>
    </row>
    <row r="29" spans="2:31" ht="15.75" thickBot="1" x14ac:dyDescent="0.3">
      <c r="I29" s="58"/>
      <c r="J29" s="67"/>
      <c r="K29" s="67"/>
      <c r="L29" s="59" t="s">
        <v>75</v>
      </c>
      <c r="M29" s="66">
        <f>IF($K$57,SUM(M25:M28),0)</f>
        <v>0</v>
      </c>
      <c r="N29" s="78"/>
      <c r="O29" s="66">
        <f>IF($K$57,SUM(O25:O28),0)</f>
        <v>0</v>
      </c>
      <c r="P29" s="78"/>
      <c r="Q29" s="66">
        <f>IF($K$57,SUM(Q25:Q28),0)</f>
        <v>0</v>
      </c>
      <c r="R29" s="78"/>
      <c r="S29" s="66">
        <f>IF($K$57,SUM(S25:S28),0)</f>
        <v>0</v>
      </c>
      <c r="T29" s="78"/>
      <c r="U29" s="66">
        <f>IF($K$57,SUM(U25:U28),0)</f>
        <v>0</v>
      </c>
      <c r="V29" s="78"/>
      <c r="W29" s="66">
        <f>IF($K$57,SUM(W25:W28),0)</f>
        <v>0</v>
      </c>
      <c r="X29" s="78"/>
      <c r="Y29" s="66">
        <f>IF($K$57,SUM(Y25:Y28),0)</f>
        <v>0</v>
      </c>
      <c r="Z29" s="78"/>
      <c r="AA29" s="66">
        <f>IF($K$57,SUM(AA25:AA28),0)</f>
        <v>0</v>
      </c>
      <c r="AB29" s="78"/>
      <c r="AC29" s="66">
        <f>IF($K$57,SUM(AC25:AC28),0)</f>
        <v>0</v>
      </c>
      <c r="AD29" s="78"/>
      <c r="AE29" s="66">
        <f>IF($K$57,SUM(AE25:AE28),0)</f>
        <v>0</v>
      </c>
    </row>
    <row r="30" spans="2:31" ht="32.25" customHeight="1" x14ac:dyDescent="0.25">
      <c r="B30" s="55" t="s">
        <v>61</v>
      </c>
      <c r="C30" s="68"/>
      <c r="D30" s="68"/>
      <c r="E30" s="68"/>
      <c r="F30" s="68"/>
      <c r="I30" s="74" t="s">
        <v>59</v>
      </c>
      <c r="J30" s="29"/>
      <c r="K30" s="54" t="s">
        <v>62</v>
      </c>
      <c r="M30" s="64"/>
      <c r="N30" s="75"/>
      <c r="O30" s="62"/>
      <c r="P30" s="75"/>
      <c r="Q30" s="62"/>
      <c r="R30" s="75"/>
      <c r="S30" s="62"/>
      <c r="T30" s="75"/>
      <c r="U30" s="62"/>
      <c r="V30" s="75"/>
      <c r="W30" s="62"/>
      <c r="X30" s="75"/>
      <c r="Y30" s="62"/>
      <c r="Z30" s="75"/>
      <c r="AA30" s="62"/>
      <c r="AB30" s="75"/>
      <c r="AC30" s="62"/>
      <c r="AD30" s="75"/>
      <c r="AE30" s="62"/>
    </row>
    <row r="31" spans="2:31" x14ac:dyDescent="0.25">
      <c r="B31" s="1">
        <v>1</v>
      </c>
      <c r="C31" s="397"/>
      <c r="D31" s="397"/>
      <c r="E31" s="397"/>
      <c r="F31" s="397"/>
      <c r="G31" s="397"/>
      <c r="I31" s="56"/>
      <c r="J31" s="29"/>
      <c r="K31" s="35"/>
      <c r="M31" s="62">
        <f>$I$31*$K$31</f>
        <v>0</v>
      </c>
      <c r="N31" s="75"/>
      <c r="O31" s="62">
        <f t="shared" ref="O31:AE31" si="0">$I$31*$K$31</f>
        <v>0</v>
      </c>
      <c r="P31" s="75"/>
      <c r="Q31" s="62">
        <f t="shared" si="0"/>
        <v>0</v>
      </c>
      <c r="R31" s="75"/>
      <c r="S31" s="62">
        <f t="shared" si="0"/>
        <v>0</v>
      </c>
      <c r="T31" s="75"/>
      <c r="U31" s="62">
        <f t="shared" si="0"/>
        <v>0</v>
      </c>
      <c r="V31" s="75"/>
      <c r="W31" s="62">
        <f t="shared" si="0"/>
        <v>0</v>
      </c>
      <c r="X31" s="75"/>
      <c r="Y31" s="62">
        <f t="shared" si="0"/>
        <v>0</v>
      </c>
      <c r="Z31" s="75"/>
      <c r="AA31" s="62">
        <f t="shared" si="0"/>
        <v>0</v>
      </c>
      <c r="AB31" s="75"/>
      <c r="AC31" s="62">
        <f t="shared" si="0"/>
        <v>0</v>
      </c>
      <c r="AD31" s="75"/>
      <c r="AE31" s="62">
        <f t="shared" si="0"/>
        <v>0</v>
      </c>
    </row>
    <row r="32" spans="2:31" x14ac:dyDescent="0.25">
      <c r="B32" s="1">
        <v>2</v>
      </c>
      <c r="C32" s="331"/>
      <c r="D32" s="331"/>
      <c r="E32" s="331"/>
      <c r="F32" s="331"/>
      <c r="G32" s="331"/>
      <c r="I32" s="57"/>
      <c r="J32" s="29"/>
      <c r="K32" s="34"/>
      <c r="M32" s="62">
        <f>$I$32*$K$32</f>
        <v>0</v>
      </c>
      <c r="N32" s="75"/>
      <c r="O32" s="62">
        <f t="shared" ref="O32:AE32" si="1">$I$32*$K$32</f>
        <v>0</v>
      </c>
      <c r="P32" s="75"/>
      <c r="Q32" s="62">
        <f t="shared" si="1"/>
        <v>0</v>
      </c>
      <c r="R32" s="75"/>
      <c r="S32" s="62">
        <f t="shared" si="1"/>
        <v>0</v>
      </c>
      <c r="T32" s="75"/>
      <c r="U32" s="62">
        <f t="shared" si="1"/>
        <v>0</v>
      </c>
      <c r="V32" s="75"/>
      <c r="W32" s="62">
        <f t="shared" si="1"/>
        <v>0</v>
      </c>
      <c r="X32" s="75"/>
      <c r="Y32" s="62">
        <f t="shared" si="1"/>
        <v>0</v>
      </c>
      <c r="Z32" s="75"/>
      <c r="AA32" s="62">
        <f t="shared" si="1"/>
        <v>0</v>
      </c>
      <c r="AB32" s="75"/>
      <c r="AC32" s="62">
        <f t="shared" si="1"/>
        <v>0</v>
      </c>
      <c r="AD32" s="75"/>
      <c r="AE32" s="62">
        <f t="shared" si="1"/>
        <v>0</v>
      </c>
    </row>
    <row r="33" spans="1:32" ht="20.25" customHeight="1" x14ac:dyDescent="0.25">
      <c r="B33" s="31" t="s">
        <v>296</v>
      </c>
      <c r="C33" s="31"/>
      <c r="D33"/>
      <c r="E33"/>
      <c r="F33"/>
      <c r="G33"/>
      <c r="H33"/>
      <c r="I33" s="74" t="s">
        <v>60</v>
      </c>
      <c r="M33" s="62"/>
      <c r="N33" s="75"/>
      <c r="O33" s="62"/>
      <c r="P33" s="75"/>
      <c r="Q33" s="62"/>
      <c r="R33" s="75"/>
      <c r="S33" s="62"/>
      <c r="T33" s="75"/>
      <c r="U33" s="62"/>
      <c r="V33" s="75"/>
      <c r="W33" s="62"/>
      <c r="X33" s="75"/>
      <c r="Y33" s="62"/>
      <c r="Z33" s="75"/>
      <c r="AA33" s="62"/>
      <c r="AB33" s="75"/>
      <c r="AC33" s="62"/>
      <c r="AD33" s="75"/>
      <c r="AE33" s="62"/>
    </row>
    <row r="34" spans="1:32" x14ac:dyDescent="0.25">
      <c r="B34" s="397"/>
      <c r="C34" s="397"/>
      <c r="D34" s="397"/>
      <c r="E34" s="397"/>
      <c r="F34" s="397"/>
      <c r="G34" s="397"/>
      <c r="I34" s="56"/>
      <c r="M34" s="62">
        <f>$I$34</f>
        <v>0</v>
      </c>
      <c r="N34" s="75"/>
      <c r="O34" s="62">
        <f t="shared" ref="O34:AE34" si="2">$I$34</f>
        <v>0</v>
      </c>
      <c r="P34" s="75"/>
      <c r="Q34" s="62">
        <f t="shared" si="2"/>
        <v>0</v>
      </c>
      <c r="R34" s="75"/>
      <c r="S34" s="62">
        <f t="shared" si="2"/>
        <v>0</v>
      </c>
      <c r="T34" s="75"/>
      <c r="U34" s="62">
        <f t="shared" si="2"/>
        <v>0</v>
      </c>
      <c r="V34" s="75"/>
      <c r="W34" s="62">
        <f t="shared" si="2"/>
        <v>0</v>
      </c>
      <c r="X34" s="75"/>
      <c r="Y34" s="62">
        <f t="shared" si="2"/>
        <v>0</v>
      </c>
      <c r="Z34" s="75"/>
      <c r="AA34" s="62">
        <f t="shared" si="2"/>
        <v>0</v>
      </c>
      <c r="AB34" s="75"/>
      <c r="AC34" s="62">
        <f t="shared" si="2"/>
        <v>0</v>
      </c>
      <c r="AD34" s="75"/>
      <c r="AE34" s="62">
        <f t="shared" si="2"/>
        <v>0</v>
      </c>
    </row>
    <row r="35" spans="1:32" x14ac:dyDescent="0.25">
      <c r="B35" s="397"/>
      <c r="C35" s="397"/>
      <c r="D35" s="397"/>
      <c r="E35" s="397"/>
      <c r="F35" s="397"/>
      <c r="G35" s="397"/>
      <c r="I35" s="57"/>
      <c r="M35" s="62">
        <f>$I$35</f>
        <v>0</v>
      </c>
      <c r="N35" s="75"/>
      <c r="O35" s="62">
        <f t="shared" ref="O35:AE35" si="3">$I$35</f>
        <v>0</v>
      </c>
      <c r="P35" s="75"/>
      <c r="Q35" s="62">
        <f t="shared" si="3"/>
        <v>0</v>
      </c>
      <c r="R35" s="75"/>
      <c r="S35" s="62">
        <f t="shared" si="3"/>
        <v>0</v>
      </c>
      <c r="T35" s="75"/>
      <c r="U35" s="62">
        <f t="shared" si="3"/>
        <v>0</v>
      </c>
      <c r="V35" s="75"/>
      <c r="W35" s="62">
        <f t="shared" si="3"/>
        <v>0</v>
      </c>
      <c r="X35" s="75"/>
      <c r="Y35" s="62">
        <f t="shared" si="3"/>
        <v>0</v>
      </c>
      <c r="Z35" s="75"/>
      <c r="AA35" s="62">
        <f t="shared" si="3"/>
        <v>0</v>
      </c>
      <c r="AB35" s="75"/>
      <c r="AC35" s="62">
        <f t="shared" si="3"/>
        <v>0</v>
      </c>
      <c r="AD35" s="75"/>
      <c r="AE35" s="62">
        <f t="shared" si="3"/>
        <v>0</v>
      </c>
    </row>
    <row r="36" spans="1:32" ht="20.25" customHeight="1" x14ac:dyDescent="0.25">
      <c r="A36" s="87" t="s">
        <v>216</v>
      </c>
      <c r="B36" s="31" t="s">
        <v>45</v>
      </c>
      <c r="C36" s="31"/>
      <c r="D36"/>
      <c r="E36"/>
      <c r="F36"/>
      <c r="G36"/>
      <c r="H36"/>
      <c r="I36" s="74" t="s">
        <v>60</v>
      </c>
      <c r="M36" s="62"/>
      <c r="N36" s="75"/>
      <c r="O36" s="62"/>
      <c r="P36" s="75"/>
      <c r="Q36" s="62"/>
      <c r="R36" s="75"/>
      <c r="S36" s="62"/>
      <c r="T36" s="75"/>
      <c r="U36" s="62"/>
      <c r="V36" s="75"/>
      <c r="W36" s="62"/>
      <c r="X36" s="75"/>
      <c r="Y36" s="62"/>
      <c r="Z36" s="75"/>
      <c r="AA36" s="62"/>
      <c r="AB36" s="75"/>
      <c r="AC36" s="62"/>
      <c r="AD36" s="75"/>
      <c r="AE36" s="62"/>
      <c r="AF36" s="87" t="s">
        <v>216</v>
      </c>
    </row>
    <row r="37" spans="1:32" x14ac:dyDescent="0.25">
      <c r="B37" s="397"/>
      <c r="C37" s="397"/>
      <c r="D37" s="397"/>
      <c r="E37" s="397"/>
      <c r="F37" s="397"/>
      <c r="G37" s="397"/>
      <c r="I37" s="56"/>
      <c r="M37" s="62">
        <f>$I$37</f>
        <v>0</v>
      </c>
      <c r="N37" s="75"/>
      <c r="O37" s="62">
        <f t="shared" ref="O37:AE37" si="4">$I$37</f>
        <v>0</v>
      </c>
      <c r="P37" s="75"/>
      <c r="Q37" s="62">
        <f t="shared" si="4"/>
        <v>0</v>
      </c>
      <c r="R37" s="75"/>
      <c r="S37" s="62">
        <f t="shared" si="4"/>
        <v>0</v>
      </c>
      <c r="T37" s="75"/>
      <c r="U37" s="62">
        <f t="shared" si="4"/>
        <v>0</v>
      </c>
      <c r="V37" s="75"/>
      <c r="W37" s="62">
        <f t="shared" si="4"/>
        <v>0</v>
      </c>
      <c r="X37" s="75"/>
      <c r="Y37" s="62">
        <f t="shared" si="4"/>
        <v>0</v>
      </c>
      <c r="Z37" s="75"/>
      <c r="AA37" s="62">
        <f t="shared" si="4"/>
        <v>0</v>
      </c>
      <c r="AB37" s="75"/>
      <c r="AC37" s="62">
        <f t="shared" si="4"/>
        <v>0</v>
      </c>
      <c r="AD37" s="75"/>
      <c r="AE37" s="62">
        <f t="shared" si="4"/>
        <v>0</v>
      </c>
    </row>
    <row r="38" spans="1:32" ht="15.75" thickBot="1" x14ac:dyDescent="0.3">
      <c r="B38" s="397"/>
      <c r="C38" s="397"/>
      <c r="D38" s="397"/>
      <c r="E38" s="397"/>
      <c r="F38" s="397"/>
      <c r="G38" s="397"/>
      <c r="I38" s="57"/>
      <c r="M38" s="62">
        <f>$I$38</f>
        <v>0</v>
      </c>
      <c r="N38" s="75"/>
      <c r="O38" s="62">
        <f t="shared" ref="O38:AE38" si="5">$I$38</f>
        <v>0</v>
      </c>
      <c r="P38" s="75"/>
      <c r="Q38" s="62">
        <f t="shared" si="5"/>
        <v>0</v>
      </c>
      <c r="R38" s="75"/>
      <c r="S38" s="62">
        <f t="shared" si="5"/>
        <v>0</v>
      </c>
      <c r="T38" s="75"/>
      <c r="U38" s="62">
        <f t="shared" si="5"/>
        <v>0</v>
      </c>
      <c r="V38" s="75"/>
      <c r="W38" s="62">
        <f t="shared" si="5"/>
        <v>0</v>
      </c>
      <c r="X38" s="75"/>
      <c r="Y38" s="62">
        <f t="shared" si="5"/>
        <v>0</v>
      </c>
      <c r="Z38" s="75"/>
      <c r="AA38" s="62">
        <f t="shared" si="5"/>
        <v>0</v>
      </c>
      <c r="AB38" s="75"/>
      <c r="AC38" s="62">
        <f t="shared" si="5"/>
        <v>0</v>
      </c>
      <c r="AD38" s="75"/>
      <c r="AE38" s="62">
        <f t="shared" si="5"/>
        <v>0</v>
      </c>
    </row>
    <row r="39" spans="1:32" ht="15.75" thickBot="1" x14ac:dyDescent="0.3">
      <c r="I39" s="58"/>
      <c r="J39" s="67"/>
      <c r="K39" s="67"/>
      <c r="L39" s="59" t="s">
        <v>72</v>
      </c>
      <c r="M39" s="66">
        <f>SUM(M31:M38)</f>
        <v>0</v>
      </c>
      <c r="N39" s="78"/>
      <c r="O39" s="66">
        <f>SUM(O31:O38)</f>
        <v>0</v>
      </c>
      <c r="P39" s="78"/>
      <c r="Q39" s="66">
        <f>SUM(Q31:Q38)</f>
        <v>0</v>
      </c>
      <c r="R39" s="78"/>
      <c r="S39" s="66">
        <f>SUM(S31:S38)</f>
        <v>0</v>
      </c>
      <c r="T39" s="78"/>
      <c r="U39" s="66">
        <f>SUM(U31:U38)</f>
        <v>0</v>
      </c>
      <c r="V39" s="78"/>
      <c r="W39" s="66">
        <f>SUM(W31:W38)</f>
        <v>0</v>
      </c>
      <c r="X39" s="78"/>
      <c r="Y39" s="66">
        <f>SUM(Y31:Y38)</f>
        <v>0</v>
      </c>
      <c r="Z39" s="78"/>
      <c r="AA39" s="66">
        <f>SUM(AA31:AA38)</f>
        <v>0</v>
      </c>
      <c r="AB39" s="78"/>
      <c r="AC39" s="66">
        <f>SUM(AC31:AC38)</f>
        <v>0</v>
      </c>
      <c r="AD39" s="78"/>
      <c r="AE39" s="66">
        <f>SUM(AE31:AE38)</f>
        <v>0</v>
      </c>
    </row>
    <row r="40" spans="1:32" x14ac:dyDescent="0.25">
      <c r="M40" s="65"/>
      <c r="N40" s="80"/>
      <c r="O40" s="65"/>
      <c r="P40" s="80"/>
      <c r="Q40" s="65"/>
      <c r="R40" s="80"/>
      <c r="S40" s="65"/>
      <c r="T40" s="80"/>
      <c r="U40" s="65"/>
      <c r="V40" s="80"/>
      <c r="W40" s="65"/>
      <c r="X40" s="80"/>
      <c r="Y40" s="65"/>
      <c r="Z40" s="80"/>
      <c r="AA40" s="65"/>
      <c r="AB40" s="80"/>
      <c r="AC40" s="65"/>
      <c r="AD40" s="80"/>
      <c r="AE40" s="65"/>
    </row>
    <row r="41" spans="1:32" ht="18" customHeight="1" x14ac:dyDescent="0.25">
      <c r="L41" s="61" t="s">
        <v>55</v>
      </c>
      <c r="M41" s="62">
        <f>M12+M18+M23+M29+M39</f>
        <v>0</v>
      </c>
      <c r="N41" s="75"/>
      <c r="O41" s="62">
        <f>O12+O18+O23+O29+O39</f>
        <v>0</v>
      </c>
      <c r="P41" s="75"/>
      <c r="Q41" s="62">
        <f>Q12+Q18+Q23+Q29+Q39</f>
        <v>0</v>
      </c>
      <c r="R41" s="75"/>
      <c r="S41" s="62">
        <f>S12+S18+S23+S29+S39</f>
        <v>0</v>
      </c>
      <c r="T41" s="75"/>
      <c r="U41" s="62">
        <f>U12+U18+U23+U29+U39</f>
        <v>0</v>
      </c>
      <c r="V41" s="75"/>
      <c r="W41" s="62">
        <f>W12+W18+W23+W29+W39</f>
        <v>0</v>
      </c>
      <c r="X41" s="75"/>
      <c r="Y41" s="62">
        <f>Y12+Y18+Y23+Y29+Y39</f>
        <v>0</v>
      </c>
      <c r="Z41" s="75"/>
      <c r="AA41" s="62">
        <f>AA12+AA18+AA23+AA29+AA39</f>
        <v>0</v>
      </c>
      <c r="AB41" s="75"/>
      <c r="AC41" s="62">
        <f>AC12+AC18+AC23+AC29+AC39</f>
        <v>0</v>
      </c>
      <c r="AD41" s="75"/>
      <c r="AE41" s="62">
        <f>AE12+AE18+AE23+AE29+AE39</f>
        <v>0</v>
      </c>
    </row>
    <row r="42" spans="1:32" ht="18" customHeight="1" x14ac:dyDescent="0.25">
      <c r="L42" s="60" t="s">
        <v>77</v>
      </c>
      <c r="M42" s="62">
        <f>-'5-Event Budget'!$M$57</f>
        <v>-100</v>
      </c>
      <c r="N42" s="75"/>
      <c r="O42" s="62">
        <f>-'5-Event Budget'!$M$57</f>
        <v>-100</v>
      </c>
      <c r="P42" s="75"/>
      <c r="Q42" s="62">
        <f>-'5-Event Budget'!$M$57</f>
        <v>-100</v>
      </c>
      <c r="R42" s="75"/>
      <c r="S42" s="62">
        <f>-'5-Event Budget'!$M$57</f>
        <v>-100</v>
      </c>
      <c r="T42" s="75"/>
      <c r="U42" s="62">
        <f>-'5-Event Budget'!$M$57</f>
        <v>-100</v>
      </c>
      <c r="V42" s="75"/>
      <c r="W42" s="62">
        <f>-'5-Event Budget'!$M$57</f>
        <v>-100</v>
      </c>
      <c r="X42" s="75"/>
      <c r="Y42" s="62">
        <f>-'5-Event Budget'!$M$57</f>
        <v>-100</v>
      </c>
      <c r="Z42" s="75"/>
      <c r="AA42" s="62">
        <f>-'5-Event Budget'!$M$57</f>
        <v>-100</v>
      </c>
      <c r="AB42" s="75"/>
      <c r="AC42" s="62">
        <f>-'5-Event Budget'!$M$57</f>
        <v>-100</v>
      </c>
      <c r="AD42" s="75"/>
      <c r="AE42" s="62">
        <f>-'5-Event Budget'!$M$57</f>
        <v>-100</v>
      </c>
    </row>
    <row r="43" spans="1:32" ht="18" customHeight="1" x14ac:dyDescent="0.25">
      <c r="L43" s="61" t="s">
        <v>54</v>
      </c>
      <c r="M43" s="86">
        <f>M41+M42</f>
        <v>-100</v>
      </c>
      <c r="N43" s="81"/>
      <c r="O43" s="86">
        <f>O41+O42</f>
        <v>-100</v>
      </c>
      <c r="P43" s="81"/>
      <c r="Q43" s="86">
        <f>Q41+Q42</f>
        <v>-100</v>
      </c>
      <c r="R43" s="81"/>
      <c r="S43" s="86">
        <f>S41+S42</f>
        <v>-100</v>
      </c>
      <c r="T43" s="81"/>
      <c r="U43" s="86">
        <f>U41+U42</f>
        <v>-100</v>
      </c>
      <c r="V43" s="81"/>
      <c r="W43" s="86">
        <f>W41+W42</f>
        <v>-100</v>
      </c>
      <c r="X43" s="81"/>
      <c r="Y43" s="86">
        <f>Y41+Y42</f>
        <v>-100</v>
      </c>
      <c r="Z43" s="81"/>
      <c r="AA43" s="86">
        <f>AA41+AA42</f>
        <v>-100</v>
      </c>
      <c r="AB43" s="81"/>
      <c r="AC43" s="86">
        <f>AC41+AC42</f>
        <v>-100</v>
      </c>
      <c r="AD43" s="81"/>
      <c r="AE43" s="86">
        <f>AE41+AE42</f>
        <v>-100</v>
      </c>
      <c r="AF43" s="1"/>
    </row>
    <row r="44" spans="1:32" ht="18" customHeight="1" x14ac:dyDescent="0.25">
      <c r="L44" s="61" t="s">
        <v>307</v>
      </c>
      <c r="M44" s="86">
        <f>(MAX($D$54,$D$55*M43))</f>
        <v>750</v>
      </c>
      <c r="N44" s="81"/>
      <c r="O44" s="86">
        <f>(MAX($D$54,$D$55*O43))</f>
        <v>750</v>
      </c>
      <c r="P44" s="81"/>
      <c r="Q44" s="86">
        <f>(MAX($D$54,$D$55*Q43))</f>
        <v>750</v>
      </c>
      <c r="R44" s="81"/>
      <c r="S44" s="86">
        <f>(MAX($D$54,$D$55*S43))</f>
        <v>750</v>
      </c>
      <c r="T44" s="81"/>
      <c r="U44" s="86">
        <f>(MAX($D$54,$D$55*U43))</f>
        <v>750</v>
      </c>
      <c r="V44" s="81"/>
      <c r="W44" s="86">
        <f>(MAX($D$54,$D$55*W43))</f>
        <v>750</v>
      </c>
      <c r="X44" s="81"/>
      <c r="Y44" s="86">
        <f>(MAX($D$54,$D$55*Y43))</f>
        <v>750</v>
      </c>
      <c r="Z44" s="81"/>
      <c r="AA44" s="86">
        <f>(MAX($D$54,$D$55*AA43))</f>
        <v>750</v>
      </c>
      <c r="AB44" s="81"/>
      <c r="AC44" s="86">
        <f>(MAX($D$54,$D$55*AC43))</f>
        <v>750</v>
      </c>
      <c r="AD44" s="81"/>
      <c r="AE44" s="86">
        <f>(MAX($D$54,$D$55*AE43))</f>
        <v>750</v>
      </c>
      <c r="AF44" s="1"/>
    </row>
    <row r="45" spans="1:32" ht="18" customHeight="1" x14ac:dyDescent="0.25">
      <c r="L45" s="61" t="str">
        <f>"Profit to "&amp;D56</f>
        <v>Profit to {Enter Group #1 Name on Agreement tab.}</v>
      </c>
      <c r="M45" s="86">
        <f>M$51*(IF($D$51="No",1,$E$52))</f>
        <v>-850</v>
      </c>
      <c r="N45" s="81"/>
      <c r="O45" s="86">
        <f>O$51*(IF($D$51="No",1,$E$52))</f>
        <v>-850</v>
      </c>
      <c r="P45" s="81"/>
      <c r="Q45" s="86">
        <f>Q$51*(IF($D$51="No",1,$E$52))</f>
        <v>-850</v>
      </c>
      <c r="R45" s="81"/>
      <c r="S45" s="86">
        <f>S$51*(IF($D$51="No",1,$E$52))</f>
        <v>-850</v>
      </c>
      <c r="T45" s="81"/>
      <c r="U45" s="86">
        <f>U$51*(IF($D$51="No",1,$E$52))</f>
        <v>-850</v>
      </c>
      <c r="V45" s="81"/>
      <c r="W45" s="86">
        <f>W$51*(IF($D$51="No",1,$E$52))</f>
        <v>-850</v>
      </c>
      <c r="X45" s="81"/>
      <c r="Y45" s="86">
        <f>Y$51*(IF($D$51="No",1,$E$52))</f>
        <v>-850</v>
      </c>
      <c r="Z45" s="81"/>
      <c r="AA45" s="86">
        <f>AA$51*(IF($D$51="No",1,$E$52))</f>
        <v>-850</v>
      </c>
      <c r="AB45" s="81"/>
      <c r="AC45" s="86">
        <f>AC$51*(IF($D$51="No",1,$E$52))</f>
        <v>-850</v>
      </c>
      <c r="AD45" s="81"/>
      <c r="AE45" s="86">
        <f>AE$51*(IF($D$51="No",1,$E$52))</f>
        <v>-850</v>
      </c>
      <c r="AF45" s="1"/>
    </row>
    <row r="46" spans="1:32" ht="18" customHeight="1" x14ac:dyDescent="0.2">
      <c r="L46" s="61" t="str">
        <f>"Profit to "&amp;D57</f>
        <v>Profit to {Enter Group #2 Name on Agreement tab.}</v>
      </c>
      <c r="M46" s="86">
        <f>M51-M45</f>
        <v>0</v>
      </c>
      <c r="N46" s="81"/>
      <c r="O46" s="86">
        <f>O51-O45</f>
        <v>0</v>
      </c>
      <c r="P46" s="81"/>
      <c r="Q46" s="86">
        <f>Q51-Q45</f>
        <v>0</v>
      </c>
      <c r="R46" s="81"/>
      <c r="S46" s="86">
        <f>S51-S45</f>
        <v>0</v>
      </c>
      <c r="T46" s="81"/>
      <c r="U46" s="86">
        <f>U51-U45</f>
        <v>0</v>
      </c>
      <c r="V46" s="81"/>
      <c r="W46" s="86">
        <f>W51-W45</f>
        <v>0</v>
      </c>
      <c r="X46" s="81"/>
      <c r="Y46" s="86">
        <f>Y51-Y45</f>
        <v>0</v>
      </c>
      <c r="Z46" s="81"/>
      <c r="AA46" s="86">
        <f>AA51-AA45</f>
        <v>0</v>
      </c>
      <c r="AB46" s="81"/>
      <c r="AC46" s="86">
        <f>AC51-AC45</f>
        <v>0</v>
      </c>
      <c r="AD46" s="81"/>
      <c r="AE46" s="86">
        <f>AE51-AE45</f>
        <v>0</v>
      </c>
      <c r="AF46" s="193" t="s">
        <v>216</v>
      </c>
    </row>
    <row r="47" spans="1:32" s="195" customFormat="1" x14ac:dyDescent="0.25"/>
    <row r="48" spans="1:32" s="195" customFormat="1" x14ac:dyDescent="0.25"/>
    <row r="49" spans="2:31" s="195" customFormat="1" x14ac:dyDescent="0.25">
      <c r="M49" s="256"/>
      <c r="Y49" s="231"/>
    </row>
    <row r="50" spans="2:31" hidden="1" x14ac:dyDescent="0.25">
      <c r="Y50"/>
    </row>
    <row r="51" spans="2:31" s="195" customFormat="1" hidden="1" x14ac:dyDescent="0.25">
      <c r="B51" s="195" t="s">
        <v>218</v>
      </c>
      <c r="D51" s="195" t="str">
        <f>'1-Agreement'!G79</f>
        <v>No</v>
      </c>
      <c r="K51" s="195" t="s">
        <v>273</v>
      </c>
      <c r="M51" s="256">
        <f>M43-M44</f>
        <v>-850</v>
      </c>
      <c r="O51" s="256">
        <f>O43-O44</f>
        <v>-850</v>
      </c>
      <c r="Q51" s="256">
        <f>Q43-Q44</f>
        <v>-850</v>
      </c>
      <c r="S51" s="256">
        <f>S43-S44</f>
        <v>-850</v>
      </c>
      <c r="U51" s="256">
        <f>U43-U44</f>
        <v>-850</v>
      </c>
      <c r="W51" s="256">
        <f>W43-W44</f>
        <v>-850</v>
      </c>
      <c r="Y51" s="256">
        <f>Y43-Y44</f>
        <v>-850</v>
      </c>
      <c r="AA51" s="256">
        <f>AA43-AA44</f>
        <v>-850</v>
      </c>
      <c r="AC51" s="256">
        <f>AC43-AC44</f>
        <v>-850</v>
      </c>
      <c r="AE51" s="256">
        <f>AE43-AE44</f>
        <v>-850</v>
      </c>
    </row>
    <row r="52" spans="2:31" s="195" customFormat="1" hidden="1" x14ac:dyDescent="0.25">
      <c r="D52" s="195" t="s">
        <v>269</v>
      </c>
      <c r="E52" s="257">
        <f>'1-Agreement'!N14</f>
        <v>0.5</v>
      </c>
      <c r="L52" s="169" t="s">
        <v>289</v>
      </c>
      <c r="M52" s="195" t="b">
        <f>OR($K$53&gt;M53,$K$54&gt;M54,$K$55&gt;M55)</f>
        <v>0</v>
      </c>
      <c r="O52" s="195" t="b">
        <f>OR($K$53&gt;O53,$K$54&gt;O54,$K$55&gt;O55)</f>
        <v>0</v>
      </c>
      <c r="Q52" s="195" t="b">
        <f>OR($K$53&gt;Q53,$K$54&gt;Q54,$K$55&gt;Q55)</f>
        <v>0</v>
      </c>
      <c r="S52" s="195" t="b">
        <f>OR($K$53&gt;S53,$K$54&gt;S54,$K$55&gt;S55)</f>
        <v>0</v>
      </c>
      <c r="U52" s="195" t="b">
        <f>OR($K$53&gt;U53,$K$54&gt;U54,$K$55&gt;U55)</f>
        <v>0</v>
      </c>
      <c r="W52" s="195" t="b">
        <f>OR($K$53&gt;W53,$K$54&gt;W54,$K$55&gt;W55)</f>
        <v>0</v>
      </c>
      <c r="Y52" s="195" t="b">
        <f>OR($K$53&gt;Y53,$K$54&gt;Y54,$K$55&gt;Y55)</f>
        <v>0</v>
      </c>
      <c r="AA52" s="195" t="b">
        <f>OR($K$53&gt;AA53,$K$54&gt;AA54,$K$55&gt;AA55)</f>
        <v>0</v>
      </c>
      <c r="AC52" s="195" t="b">
        <f>OR($K$53&gt;AC53,$K$54&gt;AC54,$K$55&gt;AC55)</f>
        <v>0</v>
      </c>
      <c r="AE52" s="195" t="b">
        <f>OR($K$53&gt;AE53,$K$54&gt;AE54,$K$55&gt;AE55)</f>
        <v>0</v>
      </c>
    </row>
    <row r="53" spans="2:31" s="195" customFormat="1" hidden="1" x14ac:dyDescent="0.25">
      <c r="D53" s="195" t="s">
        <v>274</v>
      </c>
      <c r="E53" s="257">
        <f>'1-Agreement'!N16</f>
        <v>0.5</v>
      </c>
      <c r="H53" s="169" t="s">
        <v>281</v>
      </c>
      <c r="I53" s="268">
        <f>I25</f>
        <v>0</v>
      </c>
      <c r="K53" s="269">
        <f>IF(ISBLANK(K25),0,K25)</f>
        <v>0</v>
      </c>
      <c r="M53" s="266">
        <f>MIN(ROUNDDOWN((M$6/2),0),$K53)</f>
        <v>0</v>
      </c>
      <c r="O53" s="266">
        <f>MIN(ROUNDDOWN((O$6/2),0),$K53)</f>
        <v>0</v>
      </c>
      <c r="Q53" s="266">
        <f>MIN(ROUNDDOWN((Q$6/2),0),$K53)</f>
        <v>0</v>
      </c>
      <c r="S53" s="266">
        <f>MIN(ROUNDDOWN((S$6/2),0),$K53)</f>
        <v>0</v>
      </c>
      <c r="U53" s="266">
        <f>MIN(ROUNDDOWN((U$6/2),0),$K53)</f>
        <v>0</v>
      </c>
      <c r="W53" s="266">
        <f>MIN(ROUNDDOWN((W$6/2),0),$K53)</f>
        <v>0</v>
      </c>
      <c r="Y53" s="266">
        <f>MIN(ROUNDDOWN((Y$6/2),0),$K53)</f>
        <v>0</v>
      </c>
      <c r="AA53" s="266">
        <f>MIN(ROUNDDOWN((AA$6/2),0),$K53)</f>
        <v>0</v>
      </c>
      <c r="AC53" s="266">
        <f>MIN(ROUNDDOWN((AC$6/2),0),$K53)</f>
        <v>0</v>
      </c>
      <c r="AE53" s="266">
        <f>MIN(ROUNDDOWN((AE$6/2),0),$K53)</f>
        <v>0</v>
      </c>
    </row>
    <row r="54" spans="2:31" s="195" customFormat="1" hidden="1" x14ac:dyDescent="0.25">
      <c r="B54" s="195" t="s">
        <v>275</v>
      </c>
      <c r="D54" s="195">
        <f>'1-Agreement'!D26</f>
        <v>750</v>
      </c>
      <c r="H54" s="169" t="s">
        <v>282</v>
      </c>
      <c r="I54" s="268">
        <f t="shared" ref="I54:I55" si="6">I26</f>
        <v>0</v>
      </c>
      <c r="K54" s="269">
        <f>IF(ISBLANK(K26),0,K26)</f>
        <v>0</v>
      </c>
      <c r="M54" s="266">
        <f>MIN(ROUNDDOWN((M$6/2),0),$K54)</f>
        <v>0</v>
      </c>
      <c r="O54" s="266">
        <f>MIN(ROUNDDOWN((O$6/2),0),$K54)</f>
        <v>0</v>
      </c>
      <c r="Q54" s="266">
        <f>MIN(ROUNDDOWN((Q$6/2),0),$K54)</f>
        <v>0</v>
      </c>
      <c r="S54" s="266">
        <f>MIN(ROUNDDOWN((S$6/2),0),$K54)</f>
        <v>0</v>
      </c>
      <c r="U54" s="266">
        <f>MIN(ROUNDDOWN((U$6/2),0),$K54)</f>
        <v>0</v>
      </c>
      <c r="W54" s="266">
        <f>MIN(ROUNDDOWN((W$6/2),0),$K54)</f>
        <v>0</v>
      </c>
      <c r="Y54" s="266">
        <f>MIN(ROUNDDOWN((Y$6/2),0),$K54)</f>
        <v>0</v>
      </c>
      <c r="AA54" s="266">
        <f>MIN(ROUNDDOWN((AA$6/2),0),$K54)</f>
        <v>0</v>
      </c>
      <c r="AC54" s="266">
        <f>MIN(ROUNDDOWN((AC$6/2),0),$K54)</f>
        <v>0</v>
      </c>
      <c r="AE54" s="266">
        <f>MIN(ROUNDDOWN((AE$6/2),0),$K54)</f>
        <v>0</v>
      </c>
    </row>
    <row r="55" spans="2:31" s="195" customFormat="1" hidden="1" x14ac:dyDescent="0.25">
      <c r="B55" s="195" t="s">
        <v>276</v>
      </c>
      <c r="D55" s="257">
        <f>'1-Agreement'!D27</f>
        <v>0.5</v>
      </c>
      <c r="H55" s="169" t="s">
        <v>283</v>
      </c>
      <c r="I55" s="268">
        <f t="shared" si="6"/>
        <v>0</v>
      </c>
      <c r="K55" s="269">
        <f>IF(ISBLANK(K27),0,K27)</f>
        <v>0</v>
      </c>
      <c r="M55" s="266">
        <f>MIN(ROUNDDOWN((M$6/2),0),$K55)</f>
        <v>0</v>
      </c>
      <c r="O55" s="266">
        <f>MIN(ROUNDDOWN((O$6/2),0),$K55)</f>
        <v>0</v>
      </c>
      <c r="Q55" s="266">
        <f>MIN(ROUNDDOWN((Q$6/2),0),$K55)</f>
        <v>0</v>
      </c>
      <c r="S55" s="266">
        <f>MIN(ROUNDDOWN((S$6/2),0),$K55)</f>
        <v>0</v>
      </c>
      <c r="U55" s="266">
        <f>MIN(ROUNDDOWN((U$6/2),0),$K55)</f>
        <v>0</v>
      </c>
      <c r="W55" s="266">
        <f>MIN(ROUNDDOWN((W$6/2),0),$K55)</f>
        <v>0</v>
      </c>
      <c r="Y55" s="266">
        <f>MIN(ROUNDDOWN((Y$6/2),0),$K55)</f>
        <v>0</v>
      </c>
      <c r="AA55" s="266">
        <f>MIN(ROUNDDOWN((AA$6/2),0),$K55)</f>
        <v>0</v>
      </c>
      <c r="AC55" s="266">
        <f>MIN(ROUNDDOWN((AC$6/2),0),$K55)</f>
        <v>0</v>
      </c>
      <c r="AE55" s="266">
        <f>MIN(ROUNDDOWN((AE$6/2),0),$K55)</f>
        <v>0</v>
      </c>
    </row>
    <row r="56" spans="2:31" s="195" customFormat="1" hidden="1" x14ac:dyDescent="0.25">
      <c r="B56" s="195" t="s">
        <v>204</v>
      </c>
      <c r="D56" s="195" t="str">
        <f>'1-Agreement'!F73</f>
        <v>{Enter Group #1 Name on Agreement tab.}</v>
      </c>
      <c r="J56" s="169" t="s">
        <v>284</v>
      </c>
      <c r="K56" s="267">
        <f>IF(ISBLANK(I28),0,I28)</f>
        <v>0</v>
      </c>
    </row>
    <row r="57" spans="2:31" s="195" customFormat="1" hidden="1" x14ac:dyDescent="0.25">
      <c r="B57" s="195" t="s">
        <v>205</v>
      </c>
      <c r="D57" s="195" t="str">
        <f>'1-Agreement'!F74</f>
        <v>{Enter Group #2 Name on Agreement tab.}</v>
      </c>
      <c r="K57" s="195" t="b">
        <f>OR(K56=0,SUM(I53:I55)=0)</f>
        <v>1</v>
      </c>
      <c r="M57" s="195" t="s">
        <v>285</v>
      </c>
    </row>
    <row r="58" spans="2:31" hidden="1" x14ac:dyDescent="0.25"/>
  </sheetData>
  <sheetProtection selectLockedCells="1"/>
  <mergeCells count="12">
    <mergeCell ref="M5:AE5"/>
    <mergeCell ref="D17:G17"/>
    <mergeCell ref="C31:G31"/>
    <mergeCell ref="D9:G9"/>
    <mergeCell ref="D10:G10"/>
    <mergeCell ref="D11:G11"/>
    <mergeCell ref="B13:G13"/>
    <mergeCell ref="C32:G32"/>
    <mergeCell ref="B34:G34"/>
    <mergeCell ref="B35:G35"/>
    <mergeCell ref="B37:G37"/>
    <mergeCell ref="B38:G38"/>
  </mergeCells>
  <conditionalFormatting sqref="M43">
    <cfRule type="cellIs" dxfId="207" priority="244" operator="lessThan">
      <formula>0</formula>
    </cfRule>
    <cfRule type="cellIs" dxfId="206" priority="245" operator="greaterThanOrEqual">
      <formula>$I$5</formula>
    </cfRule>
    <cfRule type="cellIs" dxfId="205" priority="246" operator="lessThan">
      <formula>$I$5</formula>
    </cfRule>
  </conditionalFormatting>
  <conditionalFormatting sqref="O43">
    <cfRule type="cellIs" dxfId="204" priority="240" operator="lessThan">
      <formula>0</formula>
    </cfRule>
    <cfRule type="cellIs" dxfId="203" priority="241" operator="greaterThanOrEqual">
      <formula>$I$5</formula>
    </cfRule>
    <cfRule type="cellIs" dxfId="202" priority="242" operator="lessThan">
      <formula>$I$5</formula>
    </cfRule>
  </conditionalFormatting>
  <conditionalFormatting sqref="Q43">
    <cfRule type="cellIs" dxfId="201" priority="236" operator="lessThan">
      <formula>0</formula>
    </cfRule>
    <cfRule type="cellIs" dxfId="200" priority="237" operator="greaterThanOrEqual">
      <formula>$I$5</formula>
    </cfRule>
    <cfRule type="cellIs" dxfId="199" priority="238" operator="lessThan">
      <formula>$I$5</formula>
    </cfRule>
  </conditionalFormatting>
  <conditionalFormatting sqref="S43">
    <cfRule type="cellIs" dxfId="198" priority="232" operator="lessThan">
      <formula>0</formula>
    </cfRule>
    <cfRule type="cellIs" dxfId="197" priority="233" operator="greaterThanOrEqual">
      <formula>$I$5</formula>
    </cfRule>
    <cfRule type="cellIs" dxfId="196" priority="234" operator="lessThan">
      <formula>$I$5</formula>
    </cfRule>
  </conditionalFormatting>
  <conditionalFormatting sqref="U43">
    <cfRule type="cellIs" dxfId="195" priority="228" operator="lessThan">
      <formula>0</formula>
    </cfRule>
    <cfRule type="cellIs" dxfId="194" priority="229" operator="greaterThanOrEqual">
      <formula>$I$5</formula>
    </cfRule>
    <cfRule type="cellIs" dxfId="193" priority="230" operator="lessThan">
      <formula>$I$5</formula>
    </cfRule>
  </conditionalFormatting>
  <conditionalFormatting sqref="W43">
    <cfRule type="cellIs" dxfId="192" priority="224" operator="lessThan">
      <formula>0</formula>
    </cfRule>
    <cfRule type="cellIs" dxfId="191" priority="225" operator="greaterThanOrEqual">
      <formula>$I$5</formula>
    </cfRule>
    <cfRule type="cellIs" dxfId="190" priority="226" operator="lessThan">
      <formula>$I$5</formula>
    </cfRule>
  </conditionalFormatting>
  <conditionalFormatting sqref="Y43">
    <cfRule type="cellIs" dxfId="189" priority="220" operator="lessThan">
      <formula>0</formula>
    </cfRule>
    <cfRule type="cellIs" dxfId="188" priority="221" operator="greaterThanOrEqual">
      <formula>$I$5</formula>
    </cfRule>
    <cfRule type="cellIs" dxfId="187" priority="222" operator="lessThan">
      <formula>$I$5</formula>
    </cfRule>
  </conditionalFormatting>
  <conditionalFormatting sqref="AA43">
    <cfRule type="cellIs" dxfId="186" priority="216" operator="lessThan">
      <formula>0</formula>
    </cfRule>
    <cfRule type="cellIs" dxfId="185" priority="217" operator="greaterThanOrEqual">
      <formula>$I$5</formula>
    </cfRule>
    <cfRule type="cellIs" dxfId="184" priority="218" operator="lessThan">
      <formula>$I$5</formula>
    </cfRule>
  </conditionalFormatting>
  <conditionalFormatting sqref="AC43">
    <cfRule type="cellIs" dxfId="183" priority="212" operator="lessThan">
      <formula>0</formula>
    </cfRule>
    <cfRule type="cellIs" dxfId="182" priority="213" operator="greaterThanOrEqual">
      <formula>$I$5</formula>
    </cfRule>
    <cfRule type="cellIs" dxfId="181" priority="214" operator="lessThan">
      <formula>$I$5</formula>
    </cfRule>
  </conditionalFormatting>
  <conditionalFormatting sqref="AE43">
    <cfRule type="cellIs" dxfId="180" priority="208" operator="lessThan">
      <formula>0</formula>
    </cfRule>
    <cfRule type="cellIs" dxfId="179" priority="209" operator="greaterThanOrEqual">
      <formula>$I$5</formula>
    </cfRule>
    <cfRule type="cellIs" dxfId="178" priority="210" operator="lessThan">
      <formula>$I$5</formula>
    </cfRule>
  </conditionalFormatting>
  <conditionalFormatting sqref="M43 O43 Q43 S43 U43 W43 Y43 AA43 AC43 AE43">
    <cfRule type="expression" dxfId="177" priority="543">
      <formula>$D$50="No"</formula>
    </cfRule>
  </conditionalFormatting>
  <conditionalFormatting sqref="M45:M46">
    <cfRule type="cellIs" dxfId="176" priority="189" operator="lessThan">
      <formula>0</formula>
    </cfRule>
    <cfRule type="cellIs" dxfId="175" priority="190" operator="greaterThanOrEqual">
      <formula>$I$5</formula>
    </cfRule>
    <cfRule type="cellIs" dxfId="174" priority="191" operator="lessThan">
      <formula>$I$5</formula>
    </cfRule>
  </conditionalFormatting>
  <conditionalFormatting sqref="O45:O46">
    <cfRule type="cellIs" dxfId="173" priority="186" operator="lessThan">
      <formula>0</formula>
    </cfRule>
    <cfRule type="cellIs" dxfId="172" priority="187" operator="greaterThanOrEqual">
      <formula>$I$5</formula>
    </cfRule>
    <cfRule type="cellIs" dxfId="171" priority="188" operator="lessThan">
      <formula>$I$5</formula>
    </cfRule>
  </conditionalFormatting>
  <conditionalFormatting sqref="Q45:Q46">
    <cfRule type="cellIs" dxfId="170" priority="183" operator="lessThan">
      <formula>0</formula>
    </cfRule>
    <cfRule type="cellIs" dxfId="169" priority="184" operator="greaterThanOrEqual">
      <formula>$I$5</formula>
    </cfRule>
    <cfRule type="cellIs" dxfId="168" priority="185" operator="lessThan">
      <formula>$I$5</formula>
    </cfRule>
  </conditionalFormatting>
  <conditionalFormatting sqref="S45:S46">
    <cfRule type="cellIs" dxfId="167" priority="180" operator="lessThan">
      <formula>0</formula>
    </cfRule>
    <cfRule type="cellIs" dxfId="166" priority="181" operator="greaterThanOrEqual">
      <formula>$I$5</formula>
    </cfRule>
    <cfRule type="cellIs" dxfId="165" priority="182" operator="lessThan">
      <formula>$I$5</formula>
    </cfRule>
  </conditionalFormatting>
  <conditionalFormatting sqref="U45:U46">
    <cfRule type="cellIs" dxfId="164" priority="177" operator="lessThan">
      <formula>0</formula>
    </cfRule>
    <cfRule type="cellIs" dxfId="163" priority="178" operator="greaterThanOrEqual">
      <formula>$I$5</formula>
    </cfRule>
    <cfRule type="cellIs" dxfId="162" priority="179" operator="lessThan">
      <formula>$I$5</formula>
    </cfRule>
  </conditionalFormatting>
  <conditionalFormatting sqref="W45:W46">
    <cfRule type="cellIs" dxfId="161" priority="174" operator="lessThan">
      <formula>0</formula>
    </cfRule>
    <cfRule type="cellIs" dxfId="160" priority="175" operator="greaterThanOrEqual">
      <formula>$I$5</formula>
    </cfRule>
    <cfRule type="cellIs" dxfId="159" priority="176" operator="lessThan">
      <formula>$I$5</formula>
    </cfRule>
  </conditionalFormatting>
  <conditionalFormatting sqref="Y45:Y46">
    <cfRule type="cellIs" dxfId="158" priority="171" operator="lessThan">
      <formula>0</formula>
    </cfRule>
    <cfRule type="cellIs" dxfId="157" priority="172" operator="greaterThanOrEqual">
      <formula>$I$5</formula>
    </cfRule>
    <cfRule type="cellIs" dxfId="156" priority="173" operator="lessThan">
      <formula>$I$5</formula>
    </cfRule>
  </conditionalFormatting>
  <conditionalFormatting sqref="AA45:AA46">
    <cfRule type="cellIs" dxfId="155" priority="168" operator="lessThan">
      <formula>0</formula>
    </cfRule>
    <cfRule type="cellIs" dxfId="154" priority="169" operator="greaterThanOrEqual">
      <formula>$I$5</formula>
    </cfRule>
    <cfRule type="cellIs" dxfId="153" priority="170" operator="lessThan">
      <formula>$I$5</formula>
    </cfRule>
  </conditionalFormatting>
  <conditionalFormatting sqref="AC45:AC46">
    <cfRule type="cellIs" dxfId="152" priority="165" operator="lessThan">
      <formula>0</formula>
    </cfRule>
    <cfRule type="cellIs" dxfId="151" priority="166" operator="greaterThanOrEqual">
      <formula>$I$5</formula>
    </cfRule>
    <cfRule type="cellIs" dxfId="150" priority="167" operator="lessThan">
      <formula>$I$5</formula>
    </cfRule>
  </conditionalFormatting>
  <conditionalFormatting sqref="AE45:AE46">
    <cfRule type="cellIs" dxfId="149" priority="162" operator="lessThan">
      <formula>0</formula>
    </cfRule>
    <cfRule type="cellIs" dxfId="148" priority="163" operator="greaterThanOrEqual">
      <formula>$I$5</formula>
    </cfRule>
    <cfRule type="cellIs" dxfId="147" priority="164" operator="lessThan">
      <formula>$I$5</formula>
    </cfRule>
  </conditionalFormatting>
  <conditionalFormatting sqref="M45:M46 O45:O46 Q45:Q46 S45:S46 U45:U46 W45:W46 Y45:Y46 AA45:AA46 AC45:AC46 AE45:AE46">
    <cfRule type="expression" dxfId="146" priority="192">
      <formula>$D$51="No"</formula>
    </cfRule>
  </conditionalFormatting>
  <conditionalFormatting sqref="A46:L46 AF46:XFD46">
    <cfRule type="expression" dxfId="145" priority="161">
      <formula>$D$51="No"</formula>
    </cfRule>
  </conditionalFormatting>
  <conditionalFormatting sqref="O45:O46">
    <cfRule type="cellIs" dxfId="144" priority="148" operator="lessThan">
      <formula>0</formula>
    </cfRule>
    <cfRule type="cellIs" dxfId="143" priority="149" operator="greaterThanOrEqual">
      <formula>$I$5</formula>
    </cfRule>
    <cfRule type="cellIs" dxfId="142" priority="150" operator="lessThan">
      <formula>$I$5</formula>
    </cfRule>
  </conditionalFormatting>
  <conditionalFormatting sqref="Q45:Q46">
    <cfRule type="cellIs" dxfId="141" priority="145" operator="lessThan">
      <formula>0</formula>
    </cfRule>
    <cfRule type="cellIs" dxfId="140" priority="146" operator="greaterThanOrEqual">
      <formula>$I$5</formula>
    </cfRule>
    <cfRule type="cellIs" dxfId="139" priority="147" operator="lessThan">
      <formula>$I$5</formula>
    </cfRule>
  </conditionalFormatting>
  <conditionalFormatting sqref="S45:S46">
    <cfRule type="cellIs" dxfId="138" priority="142" operator="lessThan">
      <formula>0</formula>
    </cfRule>
    <cfRule type="cellIs" dxfId="137" priority="143" operator="greaterThanOrEqual">
      <formula>$I$5</formula>
    </cfRule>
    <cfRule type="cellIs" dxfId="136" priority="144" operator="lessThan">
      <formula>$I$5</formula>
    </cfRule>
  </conditionalFormatting>
  <conditionalFormatting sqref="U45:U46">
    <cfRule type="cellIs" dxfId="135" priority="139" operator="lessThan">
      <formula>0</formula>
    </cfRule>
    <cfRule type="cellIs" dxfId="134" priority="140" operator="greaterThanOrEqual">
      <formula>$I$5</formula>
    </cfRule>
    <cfRule type="cellIs" dxfId="133" priority="141" operator="lessThan">
      <formula>$I$5</formula>
    </cfRule>
  </conditionalFormatting>
  <conditionalFormatting sqref="W45:W46">
    <cfRule type="cellIs" dxfId="132" priority="136" operator="lessThan">
      <formula>0</formula>
    </cfRule>
    <cfRule type="cellIs" dxfId="131" priority="137" operator="greaterThanOrEqual">
      <formula>$I$5</formula>
    </cfRule>
    <cfRule type="cellIs" dxfId="130" priority="138" operator="lessThan">
      <formula>$I$5</formula>
    </cfRule>
  </conditionalFormatting>
  <conditionalFormatting sqref="Y45:Y46">
    <cfRule type="cellIs" dxfId="129" priority="133" operator="lessThan">
      <formula>0</formula>
    </cfRule>
    <cfRule type="cellIs" dxfId="128" priority="134" operator="greaterThanOrEqual">
      <formula>$I$5</formula>
    </cfRule>
    <cfRule type="cellIs" dxfId="127" priority="135" operator="lessThan">
      <formula>$I$5</formula>
    </cfRule>
  </conditionalFormatting>
  <conditionalFormatting sqref="AA45:AA46">
    <cfRule type="cellIs" dxfId="126" priority="130" operator="lessThan">
      <formula>0</formula>
    </cfRule>
    <cfRule type="cellIs" dxfId="125" priority="131" operator="greaterThanOrEqual">
      <formula>$I$5</formula>
    </cfRule>
    <cfRule type="cellIs" dxfId="124" priority="132" operator="lessThan">
      <formula>$I$5</formula>
    </cfRule>
  </conditionalFormatting>
  <conditionalFormatting sqref="AC45:AC46">
    <cfRule type="cellIs" dxfId="123" priority="127" operator="lessThan">
      <formula>0</formula>
    </cfRule>
    <cfRule type="cellIs" dxfId="122" priority="128" operator="greaterThanOrEqual">
      <formula>$I$5</formula>
    </cfRule>
    <cfRule type="cellIs" dxfId="121" priority="129" operator="lessThan">
      <formula>$I$5</formula>
    </cfRule>
  </conditionalFormatting>
  <conditionalFormatting sqref="AE45:AE46">
    <cfRule type="cellIs" dxfId="120" priority="124" operator="lessThan">
      <formula>0</formula>
    </cfRule>
    <cfRule type="cellIs" dxfId="119" priority="125" operator="greaterThanOrEqual">
      <formula>$I$5</formula>
    </cfRule>
    <cfRule type="cellIs" dxfId="118" priority="126" operator="lessThan">
      <formula>$I$5</formula>
    </cfRule>
  </conditionalFormatting>
  <conditionalFormatting sqref="O45:O46">
    <cfRule type="cellIs" dxfId="117" priority="121" operator="lessThan">
      <formula>0</formula>
    </cfRule>
    <cfRule type="cellIs" dxfId="116" priority="122" operator="greaterThanOrEqual">
      <formula>$I$5</formula>
    </cfRule>
    <cfRule type="cellIs" dxfId="115" priority="123" operator="lessThan">
      <formula>$I$5</formula>
    </cfRule>
  </conditionalFormatting>
  <conditionalFormatting sqref="Q45:Q46">
    <cfRule type="cellIs" dxfId="114" priority="118" operator="lessThan">
      <formula>0</formula>
    </cfRule>
    <cfRule type="cellIs" dxfId="113" priority="119" operator="greaterThanOrEqual">
      <formula>$I$5</formula>
    </cfRule>
    <cfRule type="cellIs" dxfId="112" priority="120" operator="lessThan">
      <formula>$I$5</formula>
    </cfRule>
  </conditionalFormatting>
  <conditionalFormatting sqref="S45:S46">
    <cfRule type="cellIs" dxfId="111" priority="115" operator="lessThan">
      <formula>0</formula>
    </cfRule>
    <cfRule type="cellIs" dxfId="110" priority="116" operator="greaterThanOrEqual">
      <formula>$I$5</formula>
    </cfRule>
    <cfRule type="cellIs" dxfId="109" priority="117" operator="lessThan">
      <formula>$I$5</formula>
    </cfRule>
  </conditionalFormatting>
  <conditionalFormatting sqref="U45:U46">
    <cfRule type="cellIs" dxfId="108" priority="112" operator="lessThan">
      <formula>0</formula>
    </cfRule>
    <cfRule type="cellIs" dxfId="107" priority="113" operator="greaterThanOrEqual">
      <formula>$I$5</formula>
    </cfRule>
    <cfRule type="cellIs" dxfId="106" priority="114" operator="lessThan">
      <formula>$I$5</formula>
    </cfRule>
  </conditionalFormatting>
  <conditionalFormatting sqref="W45:W46">
    <cfRule type="cellIs" dxfId="105" priority="109" operator="lessThan">
      <formula>0</formula>
    </cfRule>
    <cfRule type="cellIs" dxfId="104" priority="110" operator="greaterThanOrEqual">
      <formula>$I$5</formula>
    </cfRule>
    <cfRule type="cellIs" dxfId="103" priority="111" operator="lessThan">
      <formula>$I$5</formula>
    </cfRule>
  </conditionalFormatting>
  <conditionalFormatting sqref="Y45:Y46">
    <cfRule type="cellIs" dxfId="102" priority="106" operator="lessThan">
      <formula>0</formula>
    </cfRule>
    <cfRule type="cellIs" dxfId="101" priority="107" operator="greaterThanOrEqual">
      <formula>$I$5</formula>
    </cfRule>
    <cfRule type="cellIs" dxfId="100" priority="108" operator="lessThan">
      <formula>$I$5</formula>
    </cfRule>
  </conditionalFormatting>
  <conditionalFormatting sqref="AA45:AA46">
    <cfRule type="cellIs" dxfId="99" priority="103" operator="lessThan">
      <formula>0</formula>
    </cfRule>
    <cfRule type="cellIs" dxfId="98" priority="104" operator="greaterThanOrEqual">
      <formula>$I$5</formula>
    </cfRule>
    <cfRule type="cellIs" dxfId="97" priority="105" operator="lessThan">
      <formula>$I$5</formula>
    </cfRule>
  </conditionalFormatting>
  <conditionalFormatting sqref="AC45:AC46">
    <cfRule type="cellIs" dxfId="96" priority="100" operator="lessThan">
      <formula>0</formula>
    </cfRule>
    <cfRule type="cellIs" dxfId="95" priority="101" operator="greaterThanOrEqual">
      <formula>$I$5</formula>
    </cfRule>
    <cfRule type="cellIs" dxfId="94" priority="102" operator="lessThan">
      <formula>$I$5</formula>
    </cfRule>
  </conditionalFormatting>
  <conditionalFormatting sqref="AE45:AE46">
    <cfRule type="cellIs" dxfId="93" priority="97" operator="lessThan">
      <formula>0</formula>
    </cfRule>
    <cfRule type="cellIs" dxfId="92" priority="98" operator="greaterThanOrEqual">
      <formula>$I$5</formula>
    </cfRule>
    <cfRule type="cellIs" dxfId="91" priority="99" operator="lessThan">
      <formula>$I$5</formula>
    </cfRule>
  </conditionalFormatting>
  <conditionalFormatting sqref="M44">
    <cfRule type="cellIs" dxfId="90" priority="84" operator="lessThan">
      <formula>0</formula>
    </cfRule>
    <cfRule type="cellIs" dxfId="89" priority="85" operator="greaterThanOrEqual">
      <formula>$I$5</formula>
    </cfRule>
    <cfRule type="cellIs" dxfId="88" priority="86" operator="lessThan">
      <formula>$I$5</formula>
    </cfRule>
  </conditionalFormatting>
  <conditionalFormatting sqref="O44">
    <cfRule type="cellIs" dxfId="87" priority="81" operator="lessThan">
      <formula>0</formula>
    </cfRule>
    <cfRule type="cellIs" dxfId="86" priority="82" operator="greaterThanOrEqual">
      <formula>$I$5</formula>
    </cfRule>
    <cfRule type="cellIs" dxfId="85" priority="83" operator="lessThan">
      <formula>$I$5</formula>
    </cfRule>
  </conditionalFormatting>
  <conditionalFormatting sqref="Q44">
    <cfRule type="cellIs" dxfId="84" priority="78" operator="lessThan">
      <formula>0</formula>
    </cfRule>
    <cfRule type="cellIs" dxfId="83" priority="79" operator="greaterThanOrEqual">
      <formula>$I$5</formula>
    </cfRule>
    <cfRule type="cellIs" dxfId="82" priority="80" operator="lessThan">
      <formula>$I$5</formula>
    </cfRule>
  </conditionalFormatting>
  <conditionalFormatting sqref="S44">
    <cfRule type="cellIs" dxfId="81" priority="75" operator="lessThan">
      <formula>0</formula>
    </cfRule>
    <cfRule type="cellIs" dxfId="80" priority="76" operator="greaterThanOrEqual">
      <formula>$I$5</formula>
    </cfRule>
    <cfRule type="cellIs" dxfId="79" priority="77" operator="lessThan">
      <formula>$I$5</formula>
    </cfRule>
  </conditionalFormatting>
  <conditionalFormatting sqref="U44">
    <cfRule type="cellIs" dxfId="78" priority="72" operator="lessThan">
      <formula>0</formula>
    </cfRule>
    <cfRule type="cellIs" dxfId="77" priority="73" operator="greaterThanOrEqual">
      <formula>$I$5</formula>
    </cfRule>
    <cfRule type="cellIs" dxfId="76" priority="74" operator="lessThan">
      <formula>$I$5</formula>
    </cfRule>
  </conditionalFormatting>
  <conditionalFormatting sqref="W44">
    <cfRule type="cellIs" dxfId="75" priority="69" operator="lessThan">
      <formula>0</formula>
    </cfRule>
    <cfRule type="cellIs" dxfId="74" priority="70" operator="greaterThanOrEqual">
      <formula>$I$5</formula>
    </cfRule>
    <cfRule type="cellIs" dxfId="73" priority="71" operator="lessThan">
      <formula>$I$5</formula>
    </cfRule>
  </conditionalFormatting>
  <conditionalFormatting sqref="Y44">
    <cfRule type="cellIs" dxfId="72" priority="66" operator="lessThan">
      <formula>0</formula>
    </cfRule>
    <cfRule type="cellIs" dxfId="71" priority="67" operator="greaterThanOrEqual">
      <formula>$I$5</formula>
    </cfRule>
    <cfRule type="cellIs" dxfId="70" priority="68" operator="lessThan">
      <formula>$I$5</formula>
    </cfRule>
  </conditionalFormatting>
  <conditionalFormatting sqref="AA44">
    <cfRule type="cellIs" dxfId="69" priority="63" operator="lessThan">
      <formula>0</formula>
    </cfRule>
    <cfRule type="cellIs" dxfId="68" priority="64" operator="greaterThanOrEqual">
      <formula>$I$5</formula>
    </cfRule>
    <cfRule type="cellIs" dxfId="67" priority="65" operator="lessThan">
      <formula>$I$5</formula>
    </cfRule>
  </conditionalFormatting>
  <conditionalFormatting sqref="AC44">
    <cfRule type="cellIs" dxfId="66" priority="60" operator="lessThan">
      <formula>0</formula>
    </cfRule>
    <cfRule type="cellIs" dxfId="65" priority="61" operator="greaterThanOrEqual">
      <formula>$I$5</formula>
    </cfRule>
    <cfRule type="cellIs" dxfId="64" priority="62" operator="lessThan">
      <formula>$I$5</formula>
    </cfRule>
  </conditionalFormatting>
  <conditionalFormatting sqref="AE44">
    <cfRule type="cellIs" dxfId="63" priority="57" operator="lessThan">
      <formula>0</formula>
    </cfRule>
    <cfRule type="cellIs" dxfId="62" priority="58" operator="greaterThanOrEqual">
      <formula>$I$5</formula>
    </cfRule>
    <cfRule type="cellIs" dxfId="61" priority="59" operator="lessThan">
      <formula>$I$5</formula>
    </cfRule>
  </conditionalFormatting>
  <conditionalFormatting sqref="M44 O44 Q44 S44 U44 W44 Y44 AA44 AC44 AE44">
    <cfRule type="expression" dxfId="60" priority="87">
      <formula>$D$51="No"</formula>
    </cfRule>
  </conditionalFormatting>
  <conditionalFormatting sqref="O44">
    <cfRule type="cellIs" dxfId="59" priority="54" operator="lessThan">
      <formula>0</formula>
    </cfRule>
    <cfRule type="cellIs" dxfId="58" priority="55" operator="greaterThanOrEqual">
      <formula>$I$5</formula>
    </cfRule>
    <cfRule type="cellIs" dxfId="57" priority="56" operator="lessThan">
      <formula>$I$5</formula>
    </cfRule>
  </conditionalFormatting>
  <conditionalFormatting sqref="Q44">
    <cfRule type="cellIs" dxfId="56" priority="51" operator="lessThan">
      <formula>0</formula>
    </cfRule>
    <cfRule type="cellIs" dxfId="55" priority="52" operator="greaterThanOrEqual">
      <formula>$I$5</formula>
    </cfRule>
    <cfRule type="cellIs" dxfId="54" priority="53" operator="lessThan">
      <formula>$I$5</formula>
    </cfRule>
  </conditionalFormatting>
  <conditionalFormatting sqref="S44">
    <cfRule type="cellIs" dxfId="53" priority="48" operator="lessThan">
      <formula>0</formula>
    </cfRule>
    <cfRule type="cellIs" dxfId="52" priority="49" operator="greaterThanOrEqual">
      <formula>$I$5</formula>
    </cfRule>
    <cfRule type="cellIs" dxfId="51" priority="50" operator="lessThan">
      <formula>$I$5</formula>
    </cfRule>
  </conditionalFormatting>
  <conditionalFormatting sqref="U44">
    <cfRule type="cellIs" dxfId="50" priority="45" operator="lessThan">
      <formula>0</formula>
    </cfRule>
    <cfRule type="cellIs" dxfId="49" priority="46" operator="greaterThanOrEqual">
      <formula>$I$5</formula>
    </cfRule>
    <cfRule type="cellIs" dxfId="48" priority="47" operator="lessThan">
      <formula>$I$5</formula>
    </cfRule>
  </conditionalFormatting>
  <conditionalFormatting sqref="W44">
    <cfRule type="cellIs" dxfId="47" priority="42" operator="lessThan">
      <formula>0</formula>
    </cfRule>
    <cfRule type="cellIs" dxfId="46" priority="43" operator="greaterThanOrEqual">
      <formula>$I$5</formula>
    </cfRule>
    <cfRule type="cellIs" dxfId="45" priority="44" operator="lessThan">
      <formula>$I$5</formula>
    </cfRule>
  </conditionalFormatting>
  <conditionalFormatting sqref="Y44">
    <cfRule type="cellIs" dxfId="44" priority="39" operator="lessThan">
      <formula>0</formula>
    </cfRule>
    <cfRule type="cellIs" dxfId="43" priority="40" operator="greaterThanOrEqual">
      <formula>$I$5</formula>
    </cfRule>
    <cfRule type="cellIs" dxfId="42" priority="41" operator="lessThan">
      <formula>$I$5</formula>
    </cfRule>
  </conditionalFormatting>
  <conditionalFormatting sqref="AA44">
    <cfRule type="cellIs" dxfId="41" priority="36" operator="lessThan">
      <formula>0</formula>
    </cfRule>
    <cfRule type="cellIs" dxfId="40" priority="37" operator="greaterThanOrEqual">
      <formula>$I$5</formula>
    </cfRule>
    <cfRule type="cellIs" dxfId="39" priority="38" operator="lessThan">
      <formula>$I$5</formula>
    </cfRule>
  </conditionalFormatting>
  <conditionalFormatting sqref="AC44">
    <cfRule type="cellIs" dxfId="38" priority="33" operator="lessThan">
      <formula>0</formula>
    </cfRule>
    <cfRule type="cellIs" dxfId="37" priority="34" operator="greaterThanOrEqual">
      <formula>$I$5</formula>
    </cfRule>
    <cfRule type="cellIs" dxfId="36" priority="35" operator="lessThan">
      <formula>$I$5</formula>
    </cfRule>
  </conditionalFormatting>
  <conditionalFormatting sqref="AE44">
    <cfRule type="cellIs" dxfId="35" priority="30" operator="lessThan">
      <formula>0</formula>
    </cfRule>
    <cfRule type="cellIs" dxfId="34" priority="31" operator="greaterThanOrEqual">
      <formula>$I$5</formula>
    </cfRule>
    <cfRule type="cellIs" dxfId="33" priority="32" operator="lessThan">
      <formula>$I$5</formula>
    </cfRule>
  </conditionalFormatting>
  <conditionalFormatting sqref="O44">
    <cfRule type="cellIs" dxfId="32" priority="27" operator="lessThan">
      <formula>0</formula>
    </cfRule>
    <cfRule type="cellIs" dxfId="31" priority="28" operator="greaterThanOrEqual">
      <formula>$I$5</formula>
    </cfRule>
    <cfRule type="cellIs" dxfId="30" priority="29" operator="lessThan">
      <formula>$I$5</formula>
    </cfRule>
  </conditionalFormatting>
  <conditionalFormatting sqref="Q44">
    <cfRule type="cellIs" dxfId="29" priority="24" operator="lessThan">
      <formula>0</formula>
    </cfRule>
    <cfRule type="cellIs" dxfId="28" priority="25" operator="greaterThanOrEqual">
      <formula>$I$5</formula>
    </cfRule>
    <cfRule type="cellIs" dxfId="27" priority="26" operator="lessThan">
      <formula>$I$5</formula>
    </cfRule>
  </conditionalFormatting>
  <conditionalFormatting sqref="S44">
    <cfRule type="cellIs" dxfId="26" priority="21" operator="lessThan">
      <formula>0</formula>
    </cfRule>
    <cfRule type="cellIs" dxfId="25" priority="22" operator="greaterThanOrEqual">
      <formula>$I$5</formula>
    </cfRule>
    <cfRule type="cellIs" dxfId="24" priority="23" operator="lessThan">
      <formula>$I$5</formula>
    </cfRule>
  </conditionalFormatting>
  <conditionalFormatting sqref="U44">
    <cfRule type="cellIs" dxfId="23" priority="18" operator="lessThan">
      <formula>0</formula>
    </cfRule>
    <cfRule type="cellIs" dxfId="22" priority="19" operator="greaterThanOrEqual">
      <formula>$I$5</formula>
    </cfRule>
    <cfRule type="cellIs" dxfId="21" priority="20" operator="lessThan">
      <formula>$I$5</formula>
    </cfRule>
  </conditionalFormatting>
  <conditionalFormatting sqref="W44">
    <cfRule type="cellIs" dxfId="20" priority="15" operator="lessThan">
      <formula>0</formula>
    </cfRule>
    <cfRule type="cellIs" dxfId="19" priority="16" operator="greaterThanOrEqual">
      <formula>$I$5</formula>
    </cfRule>
    <cfRule type="cellIs" dxfId="18" priority="17" operator="lessThan">
      <formula>$I$5</formula>
    </cfRule>
  </conditionalFormatting>
  <conditionalFormatting sqref="Y44">
    <cfRule type="cellIs" dxfId="17" priority="12" operator="lessThan">
      <formula>0</formula>
    </cfRule>
    <cfRule type="cellIs" dxfId="16" priority="13" operator="greaterThanOrEqual">
      <formula>$I$5</formula>
    </cfRule>
    <cfRule type="cellIs" dxfId="15" priority="14" operator="lessThan">
      <formula>$I$5</formula>
    </cfRule>
  </conditionalFormatting>
  <conditionalFormatting sqref="AA44">
    <cfRule type="cellIs" dxfId="14" priority="9" operator="lessThan">
      <formula>0</formula>
    </cfRule>
    <cfRule type="cellIs" dxfId="13" priority="10" operator="greaterThanOrEqual">
      <formula>$I$5</formula>
    </cfRule>
    <cfRule type="cellIs" dxfId="12" priority="11" operator="lessThan">
      <formula>$I$5</formula>
    </cfRule>
  </conditionalFormatting>
  <conditionalFormatting sqref="AC44">
    <cfRule type="cellIs" dxfId="11" priority="6" operator="lessThan">
      <formula>0</formula>
    </cfRule>
    <cfRule type="cellIs" dxfId="10" priority="7" operator="greaterThanOrEqual">
      <formula>$I$5</formula>
    </cfRule>
    <cfRule type="cellIs" dxfId="9" priority="8" operator="lessThan">
      <formula>$I$5</formula>
    </cfRule>
  </conditionalFormatting>
  <conditionalFormatting sqref="AE44">
    <cfRule type="cellIs" dxfId="8" priority="3" operator="lessThan">
      <formula>0</formula>
    </cfRule>
    <cfRule type="cellIs" dxfId="7" priority="4" operator="greaterThanOrEqual">
      <formula>$I$5</formula>
    </cfRule>
    <cfRule type="cellIs" dxfId="6" priority="5" operator="lessThan">
      <formula>$I$5</formula>
    </cfRule>
  </conditionalFormatting>
  <conditionalFormatting sqref="C25:C27">
    <cfRule type="expression" dxfId="5" priority="2">
      <formula>$K$57=TRUE</formula>
    </cfRule>
  </conditionalFormatting>
  <conditionalFormatting sqref="M46:AE46">
    <cfRule type="expression" dxfId="4" priority="1">
      <formula>$D$51="No"</formula>
    </cfRule>
  </conditionalFormatting>
  <printOptions horizontalCentered="1"/>
  <pageMargins left="0.25" right="0.25" top="0.5" bottom="0.5" header="0.3" footer="0.3"/>
  <pageSetup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76BF7-1BFA-4687-A369-893463AEB060}">
  <sheetPr codeName="Sheet4">
    <pageSetUpPr fitToPage="1"/>
  </sheetPr>
  <dimension ref="A1:P48"/>
  <sheetViews>
    <sheetView showGridLines="0" zoomScaleNormal="100" workbookViewId="0">
      <selection activeCell="B57" sqref="B57"/>
    </sheetView>
  </sheetViews>
  <sheetFormatPr defaultColWidth="8.7109375" defaultRowHeight="15" x14ac:dyDescent="0.25"/>
  <cols>
    <col min="1" max="1" width="3.5703125" style="87" customWidth="1"/>
    <col min="2" max="2" width="23.7109375" style="1" customWidth="1"/>
    <col min="3" max="3" width="2.140625" style="1" customWidth="1"/>
    <col min="4" max="4" width="3.140625" style="1" customWidth="1"/>
    <col min="5" max="5" width="5.42578125" style="1" customWidth="1"/>
    <col min="6" max="6" width="3.85546875" style="1" customWidth="1"/>
    <col min="7" max="7" width="3.28515625" style="1" customWidth="1"/>
    <col min="8" max="8" width="9.140625" style="1" customWidth="1"/>
    <col min="9" max="9" width="3.42578125" style="1" customWidth="1"/>
    <col min="10" max="10" width="3.140625" style="1" customWidth="1"/>
    <col min="11" max="11" width="3.7109375" style="1" customWidth="1"/>
    <col min="12" max="12" width="12" style="1" customWidth="1"/>
    <col min="13" max="13" width="3.140625" style="1" customWidth="1"/>
    <col min="14" max="14" width="13.85546875" style="1" customWidth="1"/>
    <col min="15" max="15" width="18.42578125" style="1" customWidth="1"/>
    <col min="16" max="16" width="3.5703125" style="87" customWidth="1"/>
    <col min="17" max="16384" width="8.7109375" style="1"/>
  </cols>
  <sheetData>
    <row r="1" spans="1:16" ht="20.100000000000001" customHeight="1" x14ac:dyDescent="0.25"/>
    <row r="2" spans="1:16" ht="26.25" x14ac:dyDescent="0.2">
      <c r="B2" s="168" t="s">
        <v>139</v>
      </c>
      <c r="H2" s="412" t="s">
        <v>198</v>
      </c>
      <c r="I2" s="412"/>
      <c r="J2" s="412"/>
      <c r="K2" s="412"/>
      <c r="L2" s="412"/>
      <c r="M2" s="412"/>
      <c r="N2" s="412"/>
      <c r="O2" s="412"/>
    </row>
    <row r="3" spans="1:16" ht="21" customHeight="1" x14ac:dyDescent="0.25">
      <c r="B3" s="151" t="s">
        <v>229</v>
      </c>
      <c r="O3" s="2" t="s">
        <v>140</v>
      </c>
    </row>
    <row r="4" spans="1:16" x14ac:dyDescent="0.25">
      <c r="B4" s="141" t="s">
        <v>199</v>
      </c>
      <c r="O4" s="84" t="s">
        <v>197</v>
      </c>
    </row>
    <row r="5" spans="1:16" ht="5.0999999999999996" customHeight="1" x14ac:dyDescent="0.25">
      <c r="B5" s="141"/>
      <c r="O5" s="84"/>
    </row>
    <row r="6" spans="1:16" s="89" customFormat="1" ht="22.5" customHeight="1" x14ac:dyDescent="0.25">
      <c r="A6" s="186"/>
      <c r="B6" s="203"/>
      <c r="C6" s="145" t="s">
        <v>138</v>
      </c>
      <c r="D6" s="416" t="str">
        <f>'1-Agreement'!F69</f>
        <v>{Enter Event Name on Agreement tab.}</v>
      </c>
      <c r="E6" s="416"/>
      <c r="F6" s="416"/>
      <c r="G6" s="416"/>
      <c r="H6" s="416"/>
      <c r="I6" s="416"/>
      <c r="J6" s="416"/>
      <c r="K6" s="416"/>
      <c r="L6" s="416"/>
      <c r="M6" s="416"/>
      <c r="N6" s="416"/>
      <c r="O6" s="416"/>
      <c r="P6" s="186"/>
    </row>
    <row r="7" spans="1:16" s="89" customFormat="1" ht="22.5" customHeight="1" x14ac:dyDescent="0.25">
      <c r="A7" s="186"/>
      <c r="C7" s="145" t="s">
        <v>186</v>
      </c>
      <c r="D7" s="416" t="str">
        <f>"The "&amp;'1-Agreement'!F73&amp;IF('1-Agreement'!F79,_xlfn.SWITCH('1-Agreement'!N10,"Household/Guild",", Sponsored by The ","Co-Hosts"," and The ","Sponsor",", Sponsored by The ","")&amp;'1-Agreement'!F74,"")</f>
        <v>The {Enter Group #1 Name on Agreement tab.}</v>
      </c>
      <c r="E7" s="416"/>
      <c r="F7" s="416"/>
      <c r="G7" s="416"/>
      <c r="H7" s="416"/>
      <c r="I7" s="416"/>
      <c r="J7" s="416"/>
      <c r="K7" s="416"/>
      <c r="L7" s="416"/>
      <c r="M7" s="416"/>
      <c r="N7" s="416"/>
      <c r="O7" s="416"/>
      <c r="P7" s="186"/>
    </row>
    <row r="8" spans="1:16" s="89" customFormat="1" ht="22.5" customHeight="1" x14ac:dyDescent="0.25">
      <c r="A8" s="186"/>
      <c r="C8" s="145" t="s">
        <v>185</v>
      </c>
      <c r="D8" s="416" t="str">
        <f>'1-Agreement'!B62&amp;(IF('2(a)-Staff'!I28="No",""," and "&amp;'1-Agreement'!B65))</f>
        <v>{Add Steward to the Staff tab.}</v>
      </c>
      <c r="E8" s="416"/>
      <c r="F8" s="416"/>
      <c r="G8" s="416"/>
      <c r="H8" s="416"/>
      <c r="I8" s="416"/>
      <c r="J8" s="416"/>
      <c r="K8" s="416"/>
      <c r="L8" s="416"/>
      <c r="M8" s="416"/>
      <c r="N8" s="416"/>
      <c r="O8" s="416"/>
      <c r="P8" s="186"/>
    </row>
    <row r="9" spans="1:16" s="89" customFormat="1" ht="22.5" customHeight="1" x14ac:dyDescent="0.25">
      <c r="A9" s="186"/>
      <c r="C9" s="145" t="str">
        <f>IF(D9=L9,"Date of Event (Today):","Date Event Starts:")</f>
        <v>Date of Event (Today):</v>
      </c>
      <c r="D9" s="417" t="str">
        <f>'1-Agreement'!F71</f>
        <v>{Enter Event Date on Agreement tab.}</v>
      </c>
      <c r="E9" s="417"/>
      <c r="F9" s="417"/>
      <c r="G9" s="417"/>
      <c r="K9" s="145" t="s">
        <v>231</v>
      </c>
      <c r="L9" s="418" t="str">
        <f>'1-Agreement'!F72</f>
        <v>{Enter Event Date on Agreement tab.}</v>
      </c>
      <c r="M9" s="418"/>
      <c r="O9" s="105"/>
      <c r="P9" s="186"/>
    </row>
    <row r="10" spans="1:16" s="89" customFormat="1" ht="22.5" customHeight="1" x14ac:dyDescent="0.25">
      <c r="A10" s="186"/>
      <c r="C10" s="145" t="s">
        <v>141</v>
      </c>
      <c r="D10" s="204"/>
      <c r="E10" s="204"/>
      <c r="F10" s="204"/>
      <c r="G10" s="204"/>
      <c r="H10" s="205"/>
      <c r="I10" s="205"/>
      <c r="J10" s="205"/>
      <c r="K10" s="206"/>
      <c r="L10" s="207"/>
      <c r="M10" s="106"/>
      <c r="O10" s="105"/>
      <c r="P10" s="186"/>
    </row>
    <row r="11" spans="1:16" ht="9" customHeight="1" thickBot="1" x14ac:dyDescent="0.3"/>
    <row r="12" spans="1:16" ht="17.100000000000001" customHeight="1" thickBot="1" x14ac:dyDescent="0.3">
      <c r="B12" s="19" t="s">
        <v>142</v>
      </c>
      <c r="D12" s="210"/>
      <c r="E12" s="1" t="s">
        <v>143</v>
      </c>
      <c r="G12" s="210"/>
      <c r="H12" s="1" t="s">
        <v>0</v>
      </c>
      <c r="I12" s="210"/>
      <c r="J12" s="1" t="s">
        <v>1</v>
      </c>
      <c r="L12" s="94"/>
      <c r="M12" s="94"/>
      <c r="N12" s="94"/>
      <c r="O12" s="94"/>
    </row>
    <row r="13" spans="1:16" ht="15.75" thickBot="1" x14ac:dyDescent="0.3">
      <c r="B13" s="276"/>
    </row>
    <row r="14" spans="1:16" ht="15.75" x14ac:dyDescent="0.25">
      <c r="B14" s="281" t="s">
        <v>144</v>
      </c>
      <c r="C14" s="277"/>
      <c r="D14" s="277"/>
      <c r="E14" s="277"/>
      <c r="F14" s="277"/>
      <c r="G14" s="277"/>
      <c r="H14" s="277"/>
      <c r="I14" s="277"/>
      <c r="J14" s="277"/>
      <c r="K14" s="277"/>
      <c r="L14" s="277"/>
      <c r="M14" s="277"/>
      <c r="N14" s="277"/>
      <c r="O14" s="278" t="s">
        <v>308</v>
      </c>
    </row>
    <row r="15" spans="1:16" ht="15.75" x14ac:dyDescent="0.25">
      <c r="A15" s="186"/>
      <c r="B15" s="282" t="s">
        <v>196</v>
      </c>
      <c r="C15" s="419" t="s">
        <v>194</v>
      </c>
      <c r="D15" s="420"/>
      <c r="E15" s="420"/>
      <c r="F15" s="420"/>
      <c r="G15" s="420"/>
      <c r="H15" s="420"/>
      <c r="I15" s="420"/>
      <c r="J15" s="420"/>
      <c r="K15" s="420"/>
      <c r="L15" s="420"/>
      <c r="M15" s="420"/>
      <c r="N15" s="420"/>
      <c r="O15" s="421"/>
      <c r="P15" s="186"/>
    </row>
    <row r="16" spans="1:16" ht="20.100000000000001" customHeight="1" x14ac:dyDescent="0.25">
      <c r="B16" s="422" t="s">
        <v>145</v>
      </c>
      <c r="C16" s="425" t="s">
        <v>146</v>
      </c>
      <c r="D16" s="426"/>
      <c r="E16" s="426"/>
      <c r="F16" s="426"/>
      <c r="G16" s="426"/>
      <c r="H16" s="426"/>
      <c r="I16" s="426"/>
      <c r="J16" s="426"/>
      <c r="K16" s="426"/>
      <c r="L16" s="426"/>
      <c r="M16" s="426"/>
      <c r="N16" s="426"/>
      <c r="O16" s="427"/>
    </row>
    <row r="17" spans="2:15" ht="20.100000000000001" customHeight="1" x14ac:dyDescent="0.25">
      <c r="B17" s="423"/>
      <c r="C17" s="425" t="s">
        <v>147</v>
      </c>
      <c r="D17" s="426"/>
      <c r="E17" s="426"/>
      <c r="F17" s="426"/>
      <c r="G17" s="426"/>
      <c r="H17" s="426"/>
      <c r="I17" s="426"/>
      <c r="J17" s="426"/>
      <c r="K17" s="426"/>
      <c r="L17" s="426"/>
      <c r="M17" s="426"/>
      <c r="N17" s="426"/>
      <c r="O17" s="427"/>
    </row>
    <row r="18" spans="2:15" ht="20.100000000000001" customHeight="1" thickBot="1" x14ac:dyDescent="0.3">
      <c r="B18" s="424"/>
      <c r="C18" s="333" t="s">
        <v>192</v>
      </c>
      <c r="D18" s="334"/>
      <c r="E18" s="334"/>
      <c r="F18" s="334"/>
      <c r="G18" s="334"/>
      <c r="H18" s="334"/>
      <c r="I18" s="334"/>
      <c r="J18" s="334"/>
      <c r="K18" s="334"/>
      <c r="L18" s="334"/>
      <c r="M18" s="334"/>
      <c r="N18" s="334"/>
      <c r="O18" s="335"/>
    </row>
    <row r="19" spans="2:15" ht="16.149999999999999" customHeight="1" x14ac:dyDescent="0.25"/>
    <row r="20" spans="2:15" ht="15.75" x14ac:dyDescent="0.25">
      <c r="B20" s="142" t="s">
        <v>148</v>
      </c>
      <c r="G20" s="413" t="s">
        <v>149</v>
      </c>
      <c r="H20" s="413"/>
      <c r="K20" s="414" t="s">
        <v>150</v>
      </c>
      <c r="L20" s="414"/>
      <c r="M20" s="414"/>
      <c r="N20" s="414"/>
    </row>
    <row r="21" spans="2:15" ht="20.25" customHeight="1" x14ac:dyDescent="0.25">
      <c r="B21" s="3" t="s">
        <v>151</v>
      </c>
      <c r="C21" s="94"/>
      <c r="D21" s="94"/>
      <c r="E21" s="94"/>
      <c r="F21" s="29" t="s">
        <v>152</v>
      </c>
      <c r="G21" s="94"/>
      <c r="H21" s="94"/>
      <c r="K21" s="404" t="s">
        <v>153</v>
      </c>
      <c r="L21" s="404"/>
      <c r="M21" s="143"/>
      <c r="N21" s="1" t="s">
        <v>154</v>
      </c>
    </row>
    <row r="22" spans="2:15" ht="20.25" customHeight="1" x14ac:dyDescent="0.25">
      <c r="B22" s="3" t="s">
        <v>155</v>
      </c>
      <c r="C22" s="8"/>
      <c r="D22" s="94"/>
      <c r="E22" s="94"/>
      <c r="F22" s="29" t="s">
        <v>152</v>
      </c>
      <c r="G22" s="8"/>
      <c r="H22" s="8"/>
      <c r="K22" s="94"/>
      <c r="L22" s="94"/>
      <c r="M22" s="143"/>
      <c r="N22" s="94"/>
    </row>
    <row r="23" spans="2:15" ht="20.25" customHeight="1" x14ac:dyDescent="0.25">
      <c r="B23" s="3" t="s">
        <v>156</v>
      </c>
      <c r="C23" s="8"/>
      <c r="D23" s="94"/>
      <c r="E23" s="94"/>
      <c r="F23" s="29" t="s">
        <v>152</v>
      </c>
      <c r="G23" s="8"/>
      <c r="H23" s="8"/>
      <c r="K23" s="94"/>
      <c r="L23" s="94"/>
      <c r="M23" s="143"/>
      <c r="N23" s="8"/>
    </row>
    <row r="24" spans="2:15" ht="20.25" customHeight="1" x14ac:dyDescent="0.25">
      <c r="B24" s="3" t="s">
        <v>157</v>
      </c>
      <c r="C24" s="8"/>
      <c r="D24" s="94"/>
      <c r="E24" s="94"/>
      <c r="F24" s="29" t="s">
        <v>152</v>
      </c>
      <c r="G24" s="8"/>
      <c r="H24" s="8"/>
      <c r="K24" s="94"/>
      <c r="L24" s="94"/>
      <c r="M24" s="143"/>
      <c r="N24" s="8"/>
    </row>
    <row r="25" spans="2:15" ht="20.25" customHeight="1" x14ac:dyDescent="0.25">
      <c r="B25" s="3" t="s">
        <v>158</v>
      </c>
      <c r="C25" s="8"/>
      <c r="D25" s="94"/>
      <c r="E25" s="94"/>
      <c r="F25" s="29" t="s">
        <v>152</v>
      </c>
      <c r="G25" s="8"/>
      <c r="H25" s="8"/>
      <c r="K25" s="94"/>
      <c r="L25" s="94"/>
      <c r="M25" s="143"/>
      <c r="N25" s="8"/>
    </row>
    <row r="26" spans="2:15" ht="20.25" customHeight="1" x14ac:dyDescent="0.25">
      <c r="B26" s="3" t="s">
        <v>159</v>
      </c>
      <c r="C26" s="8"/>
      <c r="D26" s="94"/>
      <c r="E26" s="94"/>
      <c r="F26" s="29" t="s">
        <v>152</v>
      </c>
      <c r="G26" s="8"/>
      <c r="H26" s="8"/>
      <c r="K26" s="94"/>
      <c r="L26" s="94"/>
      <c r="M26" s="143"/>
      <c r="N26" s="8"/>
    </row>
    <row r="27" spans="2:15" ht="20.25" customHeight="1" x14ac:dyDescent="0.25">
      <c r="B27" s="3" t="s">
        <v>160</v>
      </c>
      <c r="C27" s="8"/>
      <c r="D27" s="94"/>
      <c r="E27" s="94"/>
      <c r="F27" s="29" t="s">
        <v>152</v>
      </c>
      <c r="G27" s="8"/>
      <c r="H27" s="8"/>
      <c r="K27" s="94"/>
      <c r="L27" s="94"/>
      <c r="M27" s="143"/>
      <c r="N27" s="8"/>
    </row>
    <row r="28" spans="2:15" ht="20.25" customHeight="1" x14ac:dyDescent="0.25">
      <c r="B28" s="3" t="s">
        <v>161</v>
      </c>
      <c r="C28" s="8"/>
      <c r="D28" s="94"/>
      <c r="E28" s="94"/>
      <c r="F28" s="29" t="s">
        <v>152</v>
      </c>
      <c r="G28" s="8"/>
      <c r="H28" s="8"/>
      <c r="K28" s="94"/>
      <c r="L28" s="94"/>
      <c r="M28" s="143"/>
      <c r="N28" s="8"/>
    </row>
    <row r="29" spans="2:15" ht="20.25" customHeight="1" x14ac:dyDescent="0.25">
      <c r="B29" s="3" t="s">
        <v>162</v>
      </c>
      <c r="C29" s="8"/>
      <c r="D29" s="94"/>
      <c r="E29" s="94"/>
      <c r="F29" s="29" t="s">
        <v>152</v>
      </c>
      <c r="G29" s="8"/>
      <c r="H29" s="8"/>
      <c r="K29" s="94"/>
      <c r="L29" s="94"/>
      <c r="M29" s="143"/>
      <c r="N29" s="8"/>
    </row>
    <row r="30" spans="2:15" ht="20.25" customHeight="1" x14ac:dyDescent="0.25">
      <c r="B30" s="3" t="s">
        <v>163</v>
      </c>
      <c r="C30" s="8"/>
      <c r="D30" s="94"/>
      <c r="E30" s="94"/>
      <c r="F30" s="29" t="s">
        <v>152</v>
      </c>
      <c r="G30" s="8"/>
      <c r="H30" s="8"/>
      <c r="K30" s="94"/>
      <c r="L30" s="94"/>
      <c r="M30" s="143"/>
      <c r="N30" s="8"/>
    </row>
    <row r="31" spans="2:15" ht="20.25" customHeight="1" x14ac:dyDescent="0.25">
      <c r="F31" s="105" t="s">
        <v>164</v>
      </c>
      <c r="G31" s="8"/>
      <c r="H31" s="8"/>
      <c r="M31" s="105" t="s">
        <v>165</v>
      </c>
      <c r="N31" s="8"/>
    </row>
    <row r="32" spans="2:15" ht="20.25" customHeight="1" x14ac:dyDescent="0.25"/>
    <row r="33" spans="1:16" ht="20.25" customHeight="1" x14ac:dyDescent="0.25">
      <c r="H33" s="105" t="s">
        <v>166</v>
      </c>
      <c r="I33" s="29"/>
      <c r="J33" s="94"/>
      <c r="K33" s="94"/>
      <c r="L33" s="94"/>
    </row>
    <row r="34" spans="1:16" ht="20.25" customHeight="1" thickBot="1" x14ac:dyDescent="0.3">
      <c r="H34" s="105" t="s">
        <v>167</v>
      </c>
      <c r="I34" s="29" t="s">
        <v>168</v>
      </c>
      <c r="J34" s="144"/>
      <c r="K34" s="144"/>
      <c r="L34" s="144"/>
    </row>
    <row r="35" spans="1:16" ht="20.25" customHeight="1" thickTop="1" x14ac:dyDescent="0.25">
      <c r="H35" s="145" t="s">
        <v>169</v>
      </c>
      <c r="I35" s="146" t="s">
        <v>152</v>
      </c>
      <c r="J35" s="94"/>
      <c r="K35" s="94"/>
      <c r="L35" s="94"/>
    </row>
    <row r="36" spans="1:16" ht="20.25" customHeight="1" thickBot="1" x14ac:dyDescent="0.3">
      <c r="A36" s="87" t="s">
        <v>216</v>
      </c>
      <c r="H36" s="105" t="s">
        <v>195</v>
      </c>
      <c r="I36" s="147" t="s">
        <v>170</v>
      </c>
      <c r="J36" s="144"/>
      <c r="K36" s="144"/>
      <c r="L36" s="144"/>
    </row>
    <row r="37" spans="1:16" ht="20.25" customHeight="1" thickTop="1" x14ac:dyDescent="0.25">
      <c r="H37" s="145" t="s">
        <v>171</v>
      </c>
      <c r="I37" s="29" t="s">
        <v>152</v>
      </c>
      <c r="J37" s="148"/>
      <c r="K37" s="148"/>
      <c r="L37" s="148"/>
    </row>
    <row r="38" spans="1:16" s="158" customFormat="1" x14ac:dyDescent="0.25">
      <c r="A38" s="87"/>
      <c r="B38" s="315" t="s">
        <v>193</v>
      </c>
      <c r="C38" s="315"/>
      <c r="D38" s="315"/>
      <c r="E38" s="315"/>
      <c r="F38" s="315"/>
      <c r="G38" s="315"/>
      <c r="H38" s="315"/>
      <c r="I38" s="315"/>
      <c r="J38" s="315"/>
      <c r="K38" s="315"/>
      <c r="L38" s="315"/>
      <c r="M38" s="315"/>
      <c r="N38" s="315"/>
      <c r="O38" s="315"/>
      <c r="P38" s="87"/>
    </row>
    <row r="39" spans="1:16" ht="18" customHeight="1" x14ac:dyDescent="0.25">
      <c r="B39" s="315"/>
      <c r="C39" s="315"/>
      <c r="D39" s="315"/>
      <c r="E39" s="315"/>
      <c r="F39" s="315"/>
      <c r="G39" s="315"/>
      <c r="H39" s="315"/>
      <c r="I39" s="315"/>
      <c r="J39" s="315"/>
      <c r="K39" s="315"/>
      <c r="L39" s="315"/>
      <c r="M39" s="315"/>
      <c r="N39" s="315"/>
      <c r="O39" s="315"/>
    </row>
    <row r="40" spans="1:16" ht="18" customHeight="1" x14ac:dyDescent="0.25">
      <c r="B40" s="315"/>
      <c r="C40" s="315"/>
      <c r="D40" s="315"/>
      <c r="E40" s="315"/>
      <c r="F40" s="315"/>
      <c r="G40" s="315"/>
      <c r="H40" s="315"/>
      <c r="I40" s="315"/>
      <c r="J40" s="315"/>
      <c r="K40" s="315"/>
      <c r="L40" s="315"/>
      <c r="M40" s="315"/>
      <c r="N40" s="315"/>
      <c r="O40" s="315"/>
    </row>
    <row r="41" spans="1:16" ht="14.65" customHeight="1" x14ac:dyDescent="0.25">
      <c r="B41" s="163" t="s">
        <v>9</v>
      </c>
      <c r="C41" s="164"/>
      <c r="D41" s="164"/>
      <c r="E41" s="406" t="s">
        <v>308</v>
      </c>
      <c r="F41" s="406"/>
      <c r="G41" s="406"/>
      <c r="H41" s="406"/>
      <c r="I41" s="406"/>
      <c r="J41" s="406"/>
      <c r="K41" s="407"/>
      <c r="L41" s="163" t="s">
        <v>113</v>
      </c>
      <c r="M41" s="164"/>
      <c r="N41" s="164"/>
      <c r="O41" s="165"/>
    </row>
    <row r="42" spans="1:16" ht="24" customHeight="1" x14ac:dyDescent="0.25">
      <c r="B42" s="405" t="s">
        <v>146</v>
      </c>
      <c r="C42" s="405"/>
      <c r="D42" s="405"/>
      <c r="E42" s="405"/>
      <c r="F42" s="405"/>
      <c r="G42" s="405"/>
      <c r="H42" s="405"/>
      <c r="I42" s="405"/>
      <c r="J42" s="405"/>
      <c r="K42" s="405"/>
      <c r="L42" s="166" t="s">
        <v>146</v>
      </c>
      <c r="M42" s="8"/>
      <c r="N42" s="8"/>
      <c r="O42" s="9"/>
    </row>
    <row r="43" spans="1:16" ht="24" customHeight="1" x14ac:dyDescent="0.25">
      <c r="B43" s="405" t="s">
        <v>147</v>
      </c>
      <c r="C43" s="405"/>
      <c r="D43" s="405"/>
      <c r="E43" s="405"/>
      <c r="F43" s="405"/>
      <c r="G43" s="405"/>
      <c r="H43" s="405"/>
      <c r="I43" s="405"/>
      <c r="J43" s="405"/>
      <c r="K43" s="405"/>
      <c r="L43" s="166" t="s">
        <v>147</v>
      </c>
      <c r="M43" s="8"/>
      <c r="N43" s="8"/>
      <c r="O43" s="9"/>
    </row>
    <row r="44" spans="1:16" ht="24" customHeight="1" x14ac:dyDescent="0.25">
      <c r="B44" s="415" t="s">
        <v>192</v>
      </c>
      <c r="C44" s="405"/>
      <c r="D44" s="405"/>
      <c r="E44" s="405"/>
      <c r="F44" s="405"/>
      <c r="G44" s="405"/>
      <c r="H44" s="405"/>
      <c r="I44" s="405"/>
      <c r="J44" s="405"/>
      <c r="K44" s="405"/>
      <c r="L44" s="167" t="s">
        <v>192</v>
      </c>
      <c r="M44" s="8"/>
      <c r="N44" s="8"/>
      <c r="O44" s="9"/>
    </row>
    <row r="45" spans="1:16" ht="8.25" customHeight="1" thickBot="1" x14ac:dyDescent="0.3">
      <c r="B45" s="208"/>
      <c r="C45" s="85"/>
      <c r="D45" s="85"/>
      <c r="E45" s="85"/>
      <c r="F45" s="85"/>
      <c r="G45" s="85"/>
      <c r="H45" s="402" t="s">
        <v>173</v>
      </c>
      <c r="I45" s="402"/>
      <c r="J45" s="402"/>
      <c r="K45" s="402"/>
      <c r="O45" s="10"/>
    </row>
    <row r="46" spans="1:16" ht="30" customHeight="1" thickBot="1" x14ac:dyDescent="0.3">
      <c r="B46" s="209" t="s">
        <v>172</v>
      </c>
      <c r="C46" s="408" t="s">
        <v>145</v>
      </c>
      <c r="D46" s="409"/>
      <c r="E46" s="409"/>
      <c r="F46" s="409"/>
      <c r="G46" s="410"/>
      <c r="H46" s="403"/>
      <c r="I46" s="403"/>
      <c r="J46" s="403"/>
      <c r="K46" s="403"/>
      <c r="L46" s="94"/>
      <c r="M46" s="149"/>
      <c r="N46" s="149"/>
      <c r="O46" s="149"/>
    </row>
    <row r="47" spans="1:16" ht="7.15" customHeight="1" thickBot="1" x14ac:dyDescent="0.25">
      <c r="B47" s="209"/>
      <c r="C47" s="217"/>
      <c r="D47" s="217"/>
      <c r="E47" s="217"/>
      <c r="F47" s="217"/>
      <c r="G47" s="217"/>
      <c r="H47" s="218"/>
      <c r="I47" s="218"/>
      <c r="J47" s="218"/>
      <c r="K47" s="218"/>
      <c r="L47" s="10"/>
      <c r="M47" s="229"/>
      <c r="N47" s="229"/>
      <c r="O47" s="229"/>
    </row>
    <row r="48" spans="1:16" ht="30" customHeight="1" thickBot="1" x14ac:dyDescent="0.25">
      <c r="B48" s="209" t="s">
        <v>243</v>
      </c>
      <c r="C48" s="408" t="s">
        <v>145</v>
      </c>
      <c r="D48" s="409"/>
      <c r="E48" s="409"/>
      <c r="F48" s="409"/>
      <c r="G48" s="410"/>
      <c r="H48" s="411" t="s">
        <v>228</v>
      </c>
      <c r="I48" s="411"/>
      <c r="J48" s="411"/>
      <c r="K48" s="411"/>
      <c r="L48" s="94"/>
      <c r="M48" s="94"/>
      <c r="N48" s="94"/>
      <c r="O48" s="94"/>
      <c r="P48" s="193" t="s">
        <v>216</v>
      </c>
    </row>
  </sheetData>
  <sheetProtection selectLockedCells="1"/>
  <mergeCells count="23">
    <mergeCell ref="C48:G48"/>
    <mergeCell ref="H48:K48"/>
    <mergeCell ref="H2:O2"/>
    <mergeCell ref="G20:H20"/>
    <mergeCell ref="K20:N20"/>
    <mergeCell ref="C46:G46"/>
    <mergeCell ref="B44:K44"/>
    <mergeCell ref="D6:O6"/>
    <mergeCell ref="D7:O7"/>
    <mergeCell ref="D8:O8"/>
    <mergeCell ref="D9:G9"/>
    <mergeCell ref="L9:M9"/>
    <mergeCell ref="C15:O15"/>
    <mergeCell ref="B16:B18"/>
    <mergeCell ref="C16:O16"/>
    <mergeCell ref="C17:O17"/>
    <mergeCell ref="C18:O18"/>
    <mergeCell ref="H45:K46"/>
    <mergeCell ref="K21:L21"/>
    <mergeCell ref="B38:O40"/>
    <mergeCell ref="B42:K42"/>
    <mergeCell ref="B43:K43"/>
    <mergeCell ref="E41:K41"/>
  </mergeCells>
  <conditionalFormatting sqref="I9:M9">
    <cfRule type="expression" dxfId="3" priority="3">
      <formula>$D$9=$L$9</formula>
    </cfRule>
  </conditionalFormatting>
  <conditionalFormatting sqref="B10:L10">
    <cfRule type="expression" dxfId="2" priority="2">
      <formula>$D$9=$L$9</formula>
    </cfRule>
  </conditionalFormatting>
  <conditionalFormatting sqref="D10:L10">
    <cfRule type="expression" dxfId="1" priority="1">
      <formula>$D$9=$L$9</formula>
    </cfRule>
  </conditionalFormatting>
  <printOptions horizontalCentered="1" verticalCentered="1"/>
  <pageMargins left="0.5" right="0.5" top="0.5" bottom="0.5" header="0.3" footer="0.3"/>
  <pageSetup scale="80" orientation="portrait" horizontalDpi="300" verticalDpi="300" r:id="rId1"/>
  <ignoredErrors>
    <ignoredError xmlns:x16r3="http://schemas.microsoft.com/office/spreadsheetml/2018/08/main" sqref="D9"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1-Agreement</vt:lpstr>
      <vt:lpstr>2(a)-Staff</vt:lpstr>
      <vt:lpstr>2(b)-Staff</vt:lpstr>
      <vt:lpstr>3-Site Information</vt:lpstr>
      <vt:lpstr>4-Schedule</vt:lpstr>
      <vt:lpstr>5-Event Budget</vt:lpstr>
      <vt:lpstr>6-Profit Estimation</vt:lpstr>
      <vt:lpstr>Daily Cash Form</vt:lpstr>
      <vt:lpstr>NMR Form</vt:lpstr>
      <vt:lpstr>'1-Agreement'!Print_Area</vt:lpstr>
      <vt:lpstr>'2(a)-Staff'!Print_Area</vt:lpstr>
      <vt:lpstr>'2(b)-Staff'!Print_Area</vt:lpstr>
      <vt:lpstr>'3-Site Information'!Print_Area</vt:lpstr>
      <vt:lpstr>'4-Schedule'!Print_Area</vt:lpstr>
      <vt:lpstr>'5-Event Budget'!Print_Area</vt:lpstr>
      <vt:lpstr>'6-Profit Estimation'!Print_Area</vt:lpstr>
      <vt:lpstr>'Daily Cash Form'!Print_Area</vt:lpstr>
      <vt:lpstr>Instructions!Print_Area</vt:lpstr>
      <vt:lpstr>'NMR Form'!Print_Area</vt:lpstr>
      <vt:lpstr>Select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Hall</dc:creator>
  <cp:lastModifiedBy>woodwor</cp:lastModifiedBy>
  <cp:lastPrinted>2022-12-26T20:33:46Z</cp:lastPrinted>
  <dcterms:created xsi:type="dcterms:W3CDTF">2021-05-31T19:31:55Z</dcterms:created>
  <dcterms:modified xsi:type="dcterms:W3CDTF">2023-05-22T22:05:08Z</dcterms:modified>
</cp:coreProperties>
</file>